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8" activeTab="0"/>
  </bookViews>
  <sheets>
    <sheet name="Соаве собівартісь" sheetId="1" r:id="rId1"/>
    <sheet name="Єлена собівартість" sheetId="2" r:id="rId2"/>
    <sheet name="Панна собівартість" sheetId="3" r:id="rId3"/>
    <sheet name="Рецептура ПАННА, СОАВЕ.Єлена" sheetId="4" r:id="rId4"/>
    <sheet name="Чокісімо собівартість." sheetId="5" r:id="rId5"/>
    <sheet name="Рецептури сорбети на фреші" sheetId="6" r:id="rId6"/>
    <sheet name="Сорбети на фреші собівартості" sheetId="7" r:id="rId7"/>
    <sheet name="Рецептура сорбети на пасті." sheetId="8" r:id="rId8"/>
    <sheet name="Сорбети на пасті собівартість" sheetId="9" r:id="rId9"/>
    <sheet name="Лимон 100 собівартість." sheetId="10" r:id="rId10"/>
  </sheets>
  <definedNames>
    <definedName name="мака">'Соаве собівартісь'!$D$237</definedName>
  </definedNames>
  <calcPr fullCalcOnLoad="1"/>
</workbook>
</file>

<file path=xl/sharedStrings.xml><?xml version="1.0" encoding="utf-8"?>
<sst xmlns="http://schemas.openxmlformats.org/spreadsheetml/2006/main" count="2403" uniqueCount="277">
  <si>
    <t>База гарячого приготування СОАВЕ</t>
  </si>
  <si>
    <t>Біла БАЗА Багата на Soave</t>
  </si>
  <si>
    <t>курс євро</t>
  </si>
  <si>
    <t>Біла БАЗА Soave</t>
  </si>
  <si>
    <t>Інгредієнти</t>
  </si>
  <si>
    <t>Дозування</t>
  </si>
  <si>
    <t>Вартість</t>
  </si>
  <si>
    <t>Ціна\кг</t>
  </si>
  <si>
    <t>Знижка</t>
  </si>
  <si>
    <t>Грами</t>
  </si>
  <si>
    <t>Гривні</t>
  </si>
  <si>
    <t>Молоко 3,2%</t>
  </si>
  <si>
    <t>Цукор</t>
  </si>
  <si>
    <t>02121 База Соаве МЕС-3</t>
  </si>
  <si>
    <t>Вершки 30%</t>
  </si>
  <si>
    <t>Сухе обез. Молоко 0% жиру</t>
  </si>
  <si>
    <t>06071 Соффісе MEC-3</t>
  </si>
  <si>
    <t>Всього</t>
  </si>
  <si>
    <t>ЧЕРІМАНІЯ</t>
  </si>
  <si>
    <t>14347 Черіманія MEC-3</t>
  </si>
  <si>
    <t>14347 ЧеріманіяMEC-3</t>
  </si>
  <si>
    <t>АНГЛІЙСЬКИЙ ПУНШ</t>
  </si>
  <si>
    <t>14044 Англійський Пунш MEC-3</t>
  </si>
  <si>
    <t>ПОЦІЛУНОК БАЧО</t>
  </si>
  <si>
    <t>14023 Поцілунок Бачо MEC-3</t>
  </si>
  <si>
    <t>АЗУРО (ГОЛУБЕ НЕБО)</t>
  </si>
  <si>
    <t>14037 Азуро MEC-3</t>
  </si>
  <si>
    <t>ВІСКІ КРЕМ</t>
  </si>
  <si>
    <t>14089 Віскі Крем MEC-3</t>
  </si>
  <si>
    <t>14308 Віскі Крем MEC-3 (варігато)</t>
  </si>
  <si>
    <t>КАКАО МІКС</t>
  </si>
  <si>
    <t>08110 Какао Мікс MEC-3</t>
  </si>
  <si>
    <t xml:space="preserve">СВІТ 1 МАСКАРПОНЕ </t>
  </si>
  <si>
    <t>08010 Світ 1 Маскарпоне MEC-3</t>
  </si>
  <si>
    <t>ЙОГУРТ+ ЛІСОВІ ЯГОДИ</t>
  </si>
  <si>
    <t>ЙОГУРТ+ЛІСОВІ ЯГОДИ</t>
  </si>
  <si>
    <t>08011 Йогурт МЕК 3</t>
  </si>
  <si>
    <t>08011 Йогурт MEC-3</t>
  </si>
  <si>
    <t>18089 Лісові ягоди МЕС-3( варігато)</t>
  </si>
  <si>
    <t>КУКІС</t>
  </si>
  <si>
    <t>14094 Біскотіно MEC-3</t>
  </si>
  <si>
    <t>14322 Кукіс MEC-3</t>
  </si>
  <si>
    <t>БІЛИЙ ШОКОЛАД</t>
  </si>
  <si>
    <t>14092 Більй Шоколад MEC-3</t>
  </si>
  <si>
    <t>КАВА</t>
  </si>
  <si>
    <t>14090 Екстракт Кави MEC-3</t>
  </si>
  <si>
    <t>КАПУЧІНО</t>
  </si>
  <si>
    <t>14005 Капучіно MEC-3</t>
  </si>
  <si>
    <t>КАРАМЕЛЬ</t>
  </si>
  <si>
    <t>14019 КарамельMEC-3</t>
  </si>
  <si>
    <t>14019 Карамель MEC-3</t>
  </si>
  <si>
    <t>КОКОС</t>
  </si>
  <si>
    <t>14020 Кокос MEC-3</t>
  </si>
  <si>
    <t>14087 Кокоміо МЕК-3 (варігато)</t>
  </si>
  <si>
    <t>ВАНІЛЬ</t>
  </si>
  <si>
    <t>14052 Французька Ваніль MEC-3</t>
  </si>
  <si>
    <t>М`ЯТА</t>
  </si>
  <si>
    <t>14035 М`ята MEC-3</t>
  </si>
  <si>
    <t>14035 М`ята  MEC-3</t>
  </si>
  <si>
    <t xml:space="preserve">КАКАО КРЕМ </t>
  </si>
  <si>
    <t>14073 Какао Крем MEC-3</t>
  </si>
  <si>
    <t>М`ЯТА Н.К.</t>
  </si>
  <si>
    <t>14074 М`ята Н.К. MEC-3</t>
  </si>
  <si>
    <t>ЛІСОВИЙ ГОРІХ</t>
  </si>
  <si>
    <t>14075 Лісовий Горіх     MEC-3</t>
  </si>
  <si>
    <t>ФІСТАШКА ФАЙН</t>
  </si>
  <si>
    <t>14031 Фісташка Файн MEC-3</t>
  </si>
  <si>
    <t>ТІРАМІСУ</t>
  </si>
  <si>
    <t>14302 Тірамісу MEC-3</t>
  </si>
  <si>
    <t>14378 ТІРАМІСУ MEC-3 (варігато)</t>
  </si>
  <si>
    <t>МАЛАГА</t>
  </si>
  <si>
    <t>14015 Малага MEC-3</t>
  </si>
  <si>
    <t>БАБЛІ</t>
  </si>
  <si>
    <t>14088 Баблі MEC-3</t>
  </si>
  <si>
    <t>ДОЛЬЧЕ ЛАТЕ</t>
  </si>
  <si>
    <t>14046 Дольче Лате MEC-3</t>
  </si>
  <si>
    <t>14047Дольче лате крем МЕС-3 (варігато)</t>
  </si>
  <si>
    <t>МІСТЕР НІКО( арахіс)</t>
  </si>
  <si>
    <t>14220 Містер Ніко MEC-3</t>
  </si>
  <si>
    <t>14225 Містер Ніко MEC-3 (варігато)</t>
  </si>
  <si>
    <t>МИГЛАЛЬ</t>
  </si>
  <si>
    <t>14051 Мигдаль MEC-3</t>
  </si>
  <si>
    <t>МЕКРАП</t>
  </si>
  <si>
    <t>14325 Мекрап MEC-3</t>
  </si>
  <si>
    <t>14335 Мекрап MEC-3 (варігато)</t>
  </si>
  <si>
    <t>САБАЙОНЕ Н.К.</t>
  </si>
  <si>
    <t>14014 Сабайоне Н.К.   MEC-3</t>
  </si>
  <si>
    <t>САБАЙОНЕ</t>
  </si>
  <si>
    <t>15217 Сабайоне MEC-3</t>
  </si>
  <si>
    <t>15217 СабайонеMEC-3</t>
  </si>
  <si>
    <t>ВОЛОСЬКИЙ ГОРІХ</t>
  </si>
  <si>
    <t>14029 Волоський Горіх MEC-3</t>
  </si>
  <si>
    <t>ФІСТАШКА ПРЕМІУМ</t>
  </si>
  <si>
    <t>14052 Фісташка Преміум MEC-3</t>
  </si>
  <si>
    <t>ЛІСОВИЙ ГОРІХ МАКСІМА</t>
  </si>
  <si>
    <t>14062 Лісовий Горіх Максіма MEC-3</t>
  </si>
  <si>
    <t>Вафельна</t>
  </si>
  <si>
    <t>14118 Вафельна MEC-3</t>
  </si>
  <si>
    <t>14349 Вафельна МЕС-3 (варігато)</t>
  </si>
  <si>
    <t>ВОЛОСЬКИЙ ГОРІХ ПРЕМІУМ</t>
  </si>
  <si>
    <t>14126 Волоський Горіх Преміум MEC-3</t>
  </si>
  <si>
    <t>База гарячого приготування ЄЛЕНА</t>
  </si>
  <si>
    <t>БАЗА ЄЛЕНА</t>
  </si>
  <si>
    <t>02136 ЄЛЕНА MEC-3</t>
  </si>
  <si>
    <t>*Для вищої  жирності можна додати 100г вершків</t>
  </si>
  <si>
    <r>
      <t>(</t>
    </r>
    <r>
      <rPr>
        <sz val="8"/>
        <color indexed="8"/>
        <rFont val="Arial"/>
        <family val="2"/>
      </rPr>
      <t>для перарахунку собівартості введіть к-сть вершків в фіолетову ячейку (СтовпецьВ)</t>
    </r>
  </si>
  <si>
    <t>ПАННА БАЗА + СОФФІЧЕ</t>
  </si>
  <si>
    <t>ЙОГУРТ+ЛІСОВА ЯГОДА</t>
  </si>
  <si>
    <t>14322 Кукіс МЕК 3</t>
  </si>
  <si>
    <t>14075 Лісовий Горіх    MEC-3</t>
  </si>
  <si>
    <r>
      <t xml:space="preserve">База холодного та гарячого приготування </t>
    </r>
    <r>
      <rPr>
        <b/>
        <i/>
        <u val="single"/>
        <sz val="12"/>
        <rFont val="Arial"/>
        <family val="2"/>
      </rPr>
      <t xml:space="preserve">ПАННА БАЗА </t>
    </r>
  </si>
  <si>
    <t>02096 Панна База MEC-3</t>
  </si>
  <si>
    <t>06071 Соффіче MEC-3</t>
  </si>
  <si>
    <t>ЙОГУРТ</t>
  </si>
  <si>
    <t>14322 Кукіс МЕС 3</t>
  </si>
  <si>
    <t>обрахунок рецептури(колонка С)на вихід-</t>
  </si>
  <si>
    <t>Біла БАЗА  Soave</t>
  </si>
  <si>
    <t>02096 Панна База</t>
  </si>
  <si>
    <t xml:space="preserve"> ЄЛЕНА </t>
  </si>
  <si>
    <t>02136 Панна База</t>
  </si>
  <si>
    <t>Чокісcімо Пудра (на воді)</t>
  </si>
  <si>
    <t>Вода</t>
  </si>
  <si>
    <t>08130 Чокіссімо Пудра МЕС-3</t>
  </si>
  <si>
    <t>Сухе обез. Молоко</t>
  </si>
  <si>
    <t>Спирт чистий</t>
  </si>
  <si>
    <t>Чокісcімо Пудра (на молоці)</t>
  </si>
  <si>
    <t>Молоко</t>
  </si>
  <si>
    <t>ТАБЛИЦЯ З РЕЦЕПТУРАМИ НА СОРБЕТИ НА ФРЕШІ +паста</t>
  </si>
  <si>
    <t>обрахунок рецептури (строка виділена сірим кольром) на вихід-</t>
  </si>
  <si>
    <t>Назва фрукту</t>
  </si>
  <si>
    <t>Фреш (г)</t>
  </si>
  <si>
    <t>Вода (г)</t>
  </si>
  <si>
    <t>Цукор (г)</t>
  </si>
  <si>
    <t>Декстороза /     Софіче (г)</t>
  </si>
  <si>
    <t>С.Джельмікс(г)</t>
  </si>
  <si>
    <t>Софтін (г)</t>
  </si>
  <si>
    <t>Паста (г)</t>
  </si>
  <si>
    <t>Разом</t>
  </si>
  <si>
    <t>Абрикос</t>
  </si>
  <si>
    <t>Ананас</t>
  </si>
  <si>
    <t>Апельсин</t>
  </si>
  <si>
    <t>Банан</t>
  </si>
  <si>
    <r>
      <t>1500</t>
    </r>
    <r>
      <rPr>
        <sz val="10"/>
        <rFont val="Arial"/>
        <family val="2"/>
      </rPr>
      <t>(</t>
    </r>
    <r>
      <rPr>
        <sz val="7"/>
        <rFont val="Arial"/>
        <family val="2"/>
      </rPr>
      <t>молоко</t>
    </r>
    <r>
      <rPr>
        <sz val="10"/>
        <rFont val="Arial"/>
        <family val="2"/>
      </rPr>
      <t>)</t>
    </r>
  </si>
  <si>
    <t>Вишня</t>
  </si>
  <si>
    <t>Виноград</t>
  </si>
  <si>
    <t>Грейфрут</t>
  </si>
  <si>
    <t>Груша</t>
  </si>
  <si>
    <t>Диня</t>
  </si>
  <si>
    <t>Кавун</t>
  </si>
  <si>
    <t>Ківі</t>
  </si>
  <si>
    <t>Лісові ягоди</t>
  </si>
  <si>
    <t>Лимон</t>
  </si>
  <si>
    <t>Малина</t>
  </si>
  <si>
    <t>Мандарин</t>
  </si>
  <si>
    <t>Ожина</t>
  </si>
  <si>
    <t>Полуниця</t>
  </si>
  <si>
    <t>Помела</t>
  </si>
  <si>
    <t>Персик</t>
  </si>
  <si>
    <t>Суниця</t>
  </si>
  <si>
    <t>Слива</t>
  </si>
  <si>
    <t>Фіга</t>
  </si>
  <si>
    <t>Хурма</t>
  </si>
  <si>
    <t>Чорниця</t>
  </si>
  <si>
    <t>Чорна смородина</t>
  </si>
  <si>
    <t>Яблуко</t>
  </si>
  <si>
    <t>Таблиці  собівартості сорбетів на фреші+паста.</t>
  </si>
  <si>
    <t>Сорбет Абрикос</t>
  </si>
  <si>
    <t>Фреш</t>
  </si>
  <si>
    <r>
      <t>Декстроза</t>
    </r>
    <r>
      <rPr>
        <b/>
        <sz val="10"/>
        <rFont val="Arial"/>
        <family val="2"/>
      </rPr>
      <t>/ 06071Соффісе</t>
    </r>
  </si>
  <si>
    <t>06004 Суперджельмікс</t>
  </si>
  <si>
    <t>06069 Софтін</t>
  </si>
  <si>
    <t>18083 Абрикос</t>
  </si>
  <si>
    <t>всього</t>
  </si>
  <si>
    <t>Сорбет АНАНАС</t>
  </si>
  <si>
    <t>18057 Ананас</t>
  </si>
  <si>
    <t>Сорбет Апельсин</t>
  </si>
  <si>
    <t>10059 Апельсин Н.К.</t>
  </si>
  <si>
    <t>18056 Банан</t>
  </si>
  <si>
    <t>Сорбет ВИШНЯ</t>
  </si>
  <si>
    <t>17086 Вишня МЕС-3</t>
  </si>
  <si>
    <t xml:space="preserve"> Сорбет Диня( диня нова)</t>
  </si>
  <si>
    <t>18058 Диня Нова</t>
  </si>
  <si>
    <t xml:space="preserve"> Сорбет Диня( диня класік)</t>
  </si>
  <si>
    <t>18178 Диня Класік</t>
  </si>
  <si>
    <t>Сорбет Грейфрут</t>
  </si>
  <si>
    <t>18170 Грейфрут МЕС-3</t>
  </si>
  <si>
    <t xml:space="preserve">  Сорбет Кавун</t>
  </si>
  <si>
    <t>18098 Кавун</t>
  </si>
  <si>
    <t xml:space="preserve">  Сорбет Ківі</t>
  </si>
  <si>
    <t>18062 Ківі</t>
  </si>
  <si>
    <t>Сорбет ЛІСОВІ ЯГОДИ</t>
  </si>
  <si>
    <t>18085 Лісові ягоди МЕС-3</t>
  </si>
  <si>
    <t>Сорбет ЛІСОВІ ЯГОДИ Н.К.</t>
  </si>
  <si>
    <t>18069 Лісові ягоди  Н,К, МЕС-3</t>
  </si>
  <si>
    <t xml:space="preserve">  Сорбет Малина</t>
  </si>
  <si>
    <t>18080 Малина</t>
  </si>
  <si>
    <t xml:space="preserve"> Сорбет Мандарин</t>
  </si>
  <si>
    <t>18171 Мандарин</t>
  </si>
  <si>
    <t xml:space="preserve"> Сорбет Полуниця</t>
  </si>
  <si>
    <t>18047 Полуниця</t>
  </si>
  <si>
    <t xml:space="preserve"> Сорбет Полуниця Н.К.</t>
  </si>
  <si>
    <t>18046Полуниця Н.К</t>
  </si>
  <si>
    <t xml:space="preserve"> Сорбет ПЕРСИК</t>
  </si>
  <si>
    <t>18067 Персик</t>
  </si>
  <si>
    <t>Сорбет Суниця</t>
  </si>
  <si>
    <t>18071 Суниця МЕС-3</t>
  </si>
  <si>
    <t xml:space="preserve"> Сорбет Слива</t>
  </si>
  <si>
    <t>18041 Слива</t>
  </si>
  <si>
    <t xml:space="preserve"> Сорбет Чорниця</t>
  </si>
  <si>
    <t>14081 Чорниця</t>
  </si>
  <si>
    <t xml:space="preserve"> Сорбет Чорна смородина</t>
  </si>
  <si>
    <t>18072 Чорна смородина</t>
  </si>
  <si>
    <t xml:space="preserve"> Сорбет Яблуко</t>
  </si>
  <si>
    <t>18099 Зелене яблуко</t>
  </si>
  <si>
    <t>Сорбет Суперджельмікс на пасті</t>
  </si>
  <si>
    <t>Декстроза/ Софіче</t>
  </si>
  <si>
    <t>Суперджельмікс</t>
  </si>
  <si>
    <t>Паста</t>
  </si>
  <si>
    <t xml:space="preserve">Всього </t>
  </si>
  <si>
    <t>Таблиці собівартості сорбети на пасті</t>
  </si>
  <si>
    <t>База Суперджельмікс</t>
  </si>
  <si>
    <t>Декстроза/ 06071Софіче МЕС-3</t>
  </si>
  <si>
    <t>06004 Суперджельмікс МЕС-3</t>
  </si>
  <si>
    <t>АНАНАС</t>
  </si>
  <si>
    <r>
      <t>18057</t>
    </r>
    <r>
      <rPr>
        <b/>
        <sz val="10"/>
        <rFont val="Arial"/>
        <family val="2"/>
      </rPr>
      <t xml:space="preserve"> Ананас МЕС-3</t>
    </r>
  </si>
  <si>
    <t>БАНАН</t>
  </si>
  <si>
    <r>
      <t xml:space="preserve">18056 </t>
    </r>
    <r>
      <rPr>
        <b/>
        <sz val="10"/>
        <rFont val="Arial"/>
        <family val="2"/>
      </rPr>
      <t>Банан</t>
    </r>
    <r>
      <rPr>
        <b/>
        <sz val="10"/>
        <color indexed="8"/>
        <rFont val="Arial"/>
        <family val="2"/>
      </rPr>
      <t xml:space="preserve"> МЕС-3</t>
    </r>
  </si>
  <si>
    <t>ВИШНЯ</t>
  </si>
  <si>
    <r>
      <t xml:space="preserve">18086 </t>
    </r>
    <r>
      <rPr>
        <b/>
        <sz val="10"/>
        <rFont val="Arial"/>
        <family val="2"/>
      </rPr>
      <t>Вишня</t>
    </r>
    <r>
      <rPr>
        <b/>
        <sz val="10"/>
        <color indexed="8"/>
        <rFont val="Arial"/>
        <family val="2"/>
      </rPr>
      <t xml:space="preserve"> МЕС-3</t>
    </r>
  </si>
  <si>
    <t xml:space="preserve">всього </t>
  </si>
  <si>
    <t>ПОЛУНИЦЯ</t>
  </si>
  <si>
    <r>
      <t xml:space="preserve">18047 </t>
    </r>
    <r>
      <rPr>
        <b/>
        <sz val="10"/>
        <rFont val="Arial"/>
        <family val="2"/>
      </rPr>
      <t>Полуниця</t>
    </r>
    <r>
      <rPr>
        <b/>
        <sz val="10"/>
        <color indexed="8"/>
        <rFont val="Arial"/>
        <family val="2"/>
      </rPr>
      <t xml:space="preserve"> МЕС-3</t>
    </r>
  </si>
  <si>
    <t>ПОЛУНИЦЯ Н.К.</t>
  </si>
  <si>
    <r>
      <t xml:space="preserve">18046 </t>
    </r>
    <r>
      <rPr>
        <b/>
        <sz val="10"/>
        <rFont val="Arial"/>
        <family val="2"/>
      </rPr>
      <t>Полуниця Н.К.</t>
    </r>
    <r>
      <rPr>
        <b/>
        <sz val="10"/>
        <color indexed="8"/>
        <rFont val="Arial"/>
        <family val="2"/>
      </rPr>
      <t xml:space="preserve"> МЕС-3</t>
    </r>
  </si>
  <si>
    <t>ЛІСОВІ ЯГОДИ</t>
  </si>
  <si>
    <r>
      <t xml:space="preserve">18085 </t>
    </r>
    <r>
      <rPr>
        <b/>
        <sz val="10"/>
        <rFont val="Arial"/>
        <family val="2"/>
      </rPr>
      <t>Лісові ягоди</t>
    </r>
    <r>
      <rPr>
        <b/>
        <sz val="10"/>
        <color indexed="8"/>
        <rFont val="Arial"/>
        <family val="2"/>
      </rPr>
      <t xml:space="preserve"> МЕС-3</t>
    </r>
  </si>
  <si>
    <t>ЛІСОВІ ЯГОДИ Н.К.</t>
  </si>
  <si>
    <r>
      <t xml:space="preserve">18069 </t>
    </r>
    <r>
      <rPr>
        <b/>
        <sz val="10"/>
        <rFont val="Arial"/>
        <family val="2"/>
      </rPr>
      <t>Лісові ягоди Н.К</t>
    </r>
    <r>
      <rPr>
        <b/>
        <sz val="10"/>
        <color indexed="8"/>
        <rFont val="Arial"/>
        <family val="2"/>
      </rPr>
      <t xml:space="preserve"> МЕС-3</t>
    </r>
  </si>
  <si>
    <t>МАНГО</t>
  </si>
  <si>
    <r>
      <t xml:space="preserve">18054 </t>
    </r>
    <r>
      <rPr>
        <b/>
        <sz val="10"/>
        <rFont val="Arial"/>
        <family val="2"/>
      </rPr>
      <t>Манго</t>
    </r>
    <r>
      <rPr>
        <b/>
        <sz val="10"/>
        <color indexed="8"/>
        <rFont val="Arial"/>
        <family val="2"/>
      </rPr>
      <t xml:space="preserve"> МЕС-3</t>
    </r>
  </si>
  <si>
    <t>ЗЕЛЕНЕ ЯБЛУКО</t>
  </si>
  <si>
    <r>
      <t xml:space="preserve">18099 </t>
    </r>
    <r>
      <rPr>
        <b/>
        <sz val="10"/>
        <rFont val="Arial"/>
        <family val="2"/>
      </rPr>
      <t>Зелене Яблуко</t>
    </r>
    <r>
      <rPr>
        <b/>
        <sz val="10"/>
        <color indexed="8"/>
        <rFont val="Arial"/>
        <family val="2"/>
      </rPr>
      <t xml:space="preserve"> МЕС-3</t>
    </r>
  </si>
  <si>
    <t>ДИНЯ НОВА</t>
  </si>
  <si>
    <r>
      <t xml:space="preserve">18058 </t>
    </r>
    <r>
      <rPr>
        <b/>
        <sz val="10"/>
        <rFont val="Arial"/>
        <family val="2"/>
      </rPr>
      <t>Диня Нова</t>
    </r>
    <r>
      <rPr>
        <b/>
        <sz val="10"/>
        <color indexed="8"/>
        <rFont val="Arial"/>
        <family val="2"/>
      </rPr>
      <t xml:space="preserve"> МЕС-3</t>
    </r>
  </si>
  <si>
    <t>ДИНЯ КЛАСІК</t>
  </si>
  <si>
    <r>
      <t xml:space="preserve">18178 </t>
    </r>
    <r>
      <rPr>
        <b/>
        <sz val="10"/>
        <rFont val="Arial"/>
        <family val="2"/>
      </rPr>
      <t>Диня Класік</t>
    </r>
    <r>
      <rPr>
        <b/>
        <sz val="10"/>
        <color indexed="8"/>
        <rFont val="Arial"/>
        <family val="2"/>
      </rPr>
      <t xml:space="preserve"> МЕС-3</t>
    </r>
  </si>
  <si>
    <r>
      <t xml:space="preserve">18170 </t>
    </r>
    <r>
      <rPr>
        <b/>
        <sz val="10"/>
        <rFont val="Arial"/>
        <family val="2"/>
      </rPr>
      <t>Грейфрут</t>
    </r>
    <r>
      <rPr>
        <b/>
        <sz val="10"/>
        <color indexed="8"/>
        <rFont val="Arial"/>
        <family val="2"/>
      </rPr>
      <t xml:space="preserve"> МЕС-3</t>
    </r>
  </si>
  <si>
    <t>ЧОРНА СМОРОДИНА</t>
  </si>
  <si>
    <r>
      <t xml:space="preserve">18072 </t>
    </r>
    <r>
      <rPr>
        <b/>
        <sz val="10"/>
        <rFont val="Arial"/>
        <family val="2"/>
      </rPr>
      <t>Чорна смородина</t>
    </r>
    <r>
      <rPr>
        <b/>
        <sz val="10"/>
        <color indexed="8"/>
        <rFont val="Arial"/>
        <family val="2"/>
      </rPr>
      <t xml:space="preserve"> МЕС-3</t>
    </r>
  </si>
  <si>
    <t>МАНДАРИН</t>
  </si>
  <si>
    <r>
      <t xml:space="preserve">18171 </t>
    </r>
    <r>
      <rPr>
        <b/>
        <sz val="10"/>
        <rFont val="Arial"/>
        <family val="2"/>
      </rPr>
      <t>Мандарин</t>
    </r>
    <r>
      <rPr>
        <b/>
        <sz val="10"/>
        <color indexed="8"/>
        <rFont val="Arial"/>
        <family val="2"/>
      </rPr>
      <t xml:space="preserve"> МЕС-3</t>
    </r>
  </si>
  <si>
    <t>Зелений чай</t>
  </si>
  <si>
    <r>
      <t xml:space="preserve">18121 </t>
    </r>
    <r>
      <rPr>
        <b/>
        <sz val="10"/>
        <rFont val="Arial"/>
        <family val="2"/>
      </rPr>
      <t>Зелений чай</t>
    </r>
    <r>
      <rPr>
        <b/>
        <sz val="10"/>
        <color indexed="8"/>
        <rFont val="Arial"/>
        <family val="2"/>
      </rPr>
      <t xml:space="preserve"> МЕС-3</t>
    </r>
  </si>
  <si>
    <t>МАЛИНА</t>
  </si>
  <si>
    <r>
      <t xml:space="preserve">18080 </t>
    </r>
    <r>
      <rPr>
        <b/>
        <sz val="10"/>
        <rFont val="Arial"/>
        <family val="2"/>
      </rPr>
      <t>Малина</t>
    </r>
    <r>
      <rPr>
        <b/>
        <sz val="10"/>
        <color indexed="8"/>
        <rFont val="Arial"/>
        <family val="2"/>
      </rPr>
      <t xml:space="preserve"> МЕС-3</t>
    </r>
  </si>
  <si>
    <t>СЛИВА</t>
  </si>
  <si>
    <r>
      <t xml:space="preserve">18041 </t>
    </r>
    <r>
      <rPr>
        <b/>
        <sz val="10"/>
        <rFont val="Arial"/>
        <family val="2"/>
      </rPr>
      <t>Слива</t>
    </r>
    <r>
      <rPr>
        <b/>
        <sz val="10"/>
        <color indexed="8"/>
        <rFont val="Arial"/>
        <family val="2"/>
      </rPr>
      <t xml:space="preserve"> МЕС-3</t>
    </r>
  </si>
  <si>
    <t>КАВУН</t>
  </si>
  <si>
    <r>
      <t xml:space="preserve">18098 </t>
    </r>
    <r>
      <rPr>
        <b/>
        <sz val="10"/>
        <rFont val="Arial"/>
        <family val="2"/>
      </rPr>
      <t>Кавун</t>
    </r>
    <r>
      <rPr>
        <b/>
        <sz val="10"/>
        <color indexed="8"/>
        <rFont val="Arial"/>
        <family val="2"/>
      </rPr>
      <t xml:space="preserve"> МЕС-3</t>
    </r>
  </si>
  <si>
    <t>СУНИЦЯ</t>
  </si>
  <si>
    <r>
      <t xml:space="preserve">18071 </t>
    </r>
    <r>
      <rPr>
        <b/>
        <sz val="10"/>
        <rFont val="Arial"/>
        <family val="2"/>
      </rPr>
      <t>Суниця</t>
    </r>
    <r>
      <rPr>
        <b/>
        <sz val="10"/>
        <color indexed="8"/>
        <rFont val="Arial"/>
        <family val="2"/>
      </rPr>
      <t xml:space="preserve"> МЕС-3</t>
    </r>
  </si>
  <si>
    <t>ЧОРНИЦЯ</t>
  </si>
  <si>
    <r>
      <t xml:space="preserve">18081 </t>
    </r>
    <r>
      <rPr>
        <b/>
        <sz val="10"/>
        <rFont val="Arial"/>
        <family val="2"/>
      </rPr>
      <t>Чорниця</t>
    </r>
    <r>
      <rPr>
        <b/>
        <sz val="10"/>
        <color indexed="8"/>
        <rFont val="Arial"/>
        <family val="2"/>
      </rPr>
      <t xml:space="preserve"> МЕС-3</t>
    </r>
  </si>
  <si>
    <t>АБРИКОС</t>
  </si>
  <si>
    <r>
      <t>18083</t>
    </r>
    <r>
      <rPr>
        <b/>
        <sz val="10"/>
        <rFont val="Arial"/>
        <family val="2"/>
      </rPr>
      <t xml:space="preserve"> Абрикос</t>
    </r>
    <r>
      <rPr>
        <b/>
        <sz val="10"/>
        <color indexed="8"/>
        <rFont val="Arial"/>
        <family val="2"/>
      </rPr>
      <t xml:space="preserve"> МЕС-3</t>
    </r>
  </si>
  <si>
    <t>АПЕЛЬСИН Н.К.</t>
  </si>
  <si>
    <r>
      <t xml:space="preserve">18059 </t>
    </r>
    <r>
      <rPr>
        <b/>
        <sz val="10"/>
        <rFont val="Arial"/>
        <family val="2"/>
      </rPr>
      <t>Апельсин Н.К.</t>
    </r>
    <r>
      <rPr>
        <b/>
        <sz val="10"/>
        <color indexed="8"/>
        <rFont val="Arial"/>
        <family val="2"/>
      </rPr>
      <t xml:space="preserve"> МЕС-3</t>
    </r>
  </si>
  <si>
    <t>СИЦИЛІЙСЬКИЙ АПЕЛЬСИН</t>
  </si>
  <si>
    <r>
      <t>18038</t>
    </r>
    <r>
      <rPr>
        <b/>
        <sz val="10"/>
        <rFont val="Arial"/>
        <family val="2"/>
      </rPr>
      <t xml:space="preserve"> Сицилійський апельсин</t>
    </r>
    <r>
      <rPr>
        <b/>
        <sz val="10"/>
        <color indexed="8"/>
        <rFont val="Arial"/>
        <family val="2"/>
      </rPr>
      <t xml:space="preserve"> МЕС-3</t>
    </r>
  </si>
  <si>
    <r>
      <t xml:space="preserve">18067 </t>
    </r>
    <r>
      <rPr>
        <b/>
        <sz val="10"/>
        <rFont val="Arial"/>
        <family val="2"/>
      </rPr>
      <t>Персик</t>
    </r>
    <r>
      <rPr>
        <b/>
        <sz val="10"/>
        <color indexed="8"/>
        <rFont val="Arial"/>
        <family val="2"/>
      </rPr>
      <t xml:space="preserve"> МЕС-3</t>
    </r>
  </si>
  <si>
    <t>КІВІ</t>
  </si>
  <si>
    <r>
      <t xml:space="preserve">18062 </t>
    </r>
    <r>
      <rPr>
        <b/>
        <sz val="10"/>
        <rFont val="Arial"/>
        <family val="2"/>
      </rPr>
      <t>Ківі</t>
    </r>
    <r>
      <rPr>
        <b/>
        <sz val="10"/>
        <color indexed="8"/>
        <rFont val="Arial"/>
        <family val="2"/>
      </rPr>
      <t xml:space="preserve"> МЕС-3</t>
    </r>
  </si>
  <si>
    <t>АМАРЕНА</t>
  </si>
  <si>
    <r>
      <t xml:space="preserve">18039 </t>
    </r>
    <r>
      <rPr>
        <b/>
        <sz val="10"/>
        <rFont val="Arial"/>
        <family val="2"/>
      </rPr>
      <t>Амарена</t>
    </r>
    <r>
      <rPr>
        <b/>
        <sz val="10"/>
        <color indexed="8"/>
        <rFont val="Arial"/>
        <family val="2"/>
      </rPr>
      <t xml:space="preserve"> МЕС-3</t>
    </r>
  </si>
  <si>
    <t>Лимон 100</t>
  </si>
  <si>
    <t>ЛИМОН 100</t>
  </si>
  <si>
    <t>08042 Лимон 100 МЕК 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</si>
</sst>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[$€]\ #,##0.00\ ;\-[$€]\ #,##0.00\ ;\ [$€]&quot; -&quot;#\ "/>
    <numFmt numFmtId="166" formatCode="#,##0.00\ [$грн.-422];\-#,##0.00\ [$грн.-422]"/>
    <numFmt numFmtId="167" formatCode="#,##0.00\ [$UAH];[RED]\-#,##0.00\ [$UAH]"/>
    <numFmt numFmtId="168" formatCode="#,##0"/>
    <numFmt numFmtId="169" formatCode="#,##0.00\ [$грн.-422];[RED]\-#,##0.00\ [$грн.-422]"/>
    <numFmt numFmtId="170" formatCode="0"/>
  </numFmts>
  <fonts count="2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39"/>
      <name val="Arial"/>
      <family val="2"/>
    </font>
    <font>
      <b/>
      <i/>
      <sz val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i/>
      <sz val="12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1" fillId="2" borderId="0" xfId="0" applyFont="1" applyFill="1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2" fillId="3" borderId="1" xfId="0" applyFont="1" applyFill="1" applyBorder="1" applyAlignment="1">
      <alignment horizontal="center" vertical="top" wrapText="1"/>
    </xf>
    <xf numFmtId="164" fontId="0" fillId="4" borderId="2" xfId="0" applyFont="1" applyFill="1" applyBorder="1" applyAlignment="1">
      <alignment/>
    </xf>
    <xf numFmtId="166" fontId="0" fillId="4" borderId="2" xfId="0" applyNumberFormat="1" applyFill="1" applyBorder="1" applyAlignment="1">
      <alignment/>
    </xf>
    <xf numFmtId="164" fontId="3" fillId="0" borderId="1" xfId="0" applyFont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4" fontId="0" fillId="5" borderId="0" xfId="0" applyFont="1" applyFill="1" applyAlignment="1">
      <alignment/>
    </xf>
    <xf numFmtId="164" fontId="0" fillId="0" borderId="1" xfId="0" applyFont="1" applyBorder="1" applyAlignment="1">
      <alignment vertical="top" wrapText="1"/>
    </xf>
    <xf numFmtId="164" fontId="0" fillId="0" borderId="1" xfId="0" applyFont="1" applyFill="1" applyBorder="1" applyAlignment="1">
      <alignment vertical="top" wrapText="1"/>
    </xf>
    <xf numFmtId="166" fontId="0" fillId="0" borderId="1" xfId="20" applyNumberFormat="1" applyFont="1" applyFill="1" applyBorder="1" applyAlignment="1" applyProtection="1">
      <alignment vertical="top" wrapText="1"/>
      <protection/>
    </xf>
    <xf numFmtId="166" fontId="0" fillId="6" borderId="1" xfId="20" applyNumberFormat="1" applyFont="1" applyFill="1" applyBorder="1" applyAlignment="1" applyProtection="1">
      <alignment vertical="top" wrapText="1"/>
      <protection/>
    </xf>
    <xf numFmtId="166" fontId="0" fillId="7" borderId="1" xfId="20" applyNumberFormat="1" applyFont="1" applyFill="1" applyBorder="1" applyAlignment="1" applyProtection="1">
      <alignment vertical="top" wrapText="1"/>
      <protection/>
    </xf>
    <xf numFmtId="164" fontId="2" fillId="0" borderId="1" xfId="0" applyFont="1" applyBorder="1" applyAlignment="1">
      <alignment vertical="top" wrapText="1"/>
    </xf>
    <xf numFmtId="166" fontId="2" fillId="0" borderId="1" xfId="20" applyNumberFormat="1" applyFont="1" applyFill="1" applyBorder="1" applyAlignment="1" applyProtection="1">
      <alignment vertical="top" wrapText="1"/>
      <protection/>
    </xf>
    <xf numFmtId="166" fontId="0" fillId="8" borderId="1" xfId="20" applyNumberFormat="1" applyFont="1" applyFill="1" applyBorder="1" applyAlignment="1" applyProtection="1">
      <alignment vertical="top" wrapText="1"/>
      <protection/>
    </xf>
    <xf numFmtId="164" fontId="2" fillId="0" borderId="1" xfId="0" applyFont="1" applyFill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8" fontId="2" fillId="0" borderId="1" xfId="0" applyNumberFormat="1" applyFont="1" applyFill="1" applyBorder="1" applyAlignment="1">
      <alignment vertical="top" wrapText="1"/>
    </xf>
    <xf numFmtId="166" fontId="5" fillId="0" borderId="1" xfId="20" applyNumberFormat="1" applyFont="1" applyFill="1" applyBorder="1" applyAlignment="1" applyProtection="1">
      <alignment vertical="top" wrapText="1"/>
      <protection/>
    </xf>
    <xf numFmtId="164" fontId="0" fillId="0" borderId="2" xfId="0" applyFont="1" applyBorder="1" applyAlignment="1">
      <alignment vertical="top" wrapText="1"/>
    </xf>
    <xf numFmtId="164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164" fontId="2" fillId="0" borderId="2" xfId="0" applyFont="1" applyBorder="1" applyAlignment="1">
      <alignment vertical="top" wrapText="1"/>
    </xf>
    <xf numFmtId="164" fontId="6" fillId="0" borderId="2" xfId="0" applyFont="1" applyBorder="1" applyAlignment="1">
      <alignment vertical="top" wrapText="1"/>
    </xf>
    <xf numFmtId="166" fontId="5" fillId="0" borderId="2" xfId="0" applyNumberFormat="1" applyFont="1" applyBorder="1" applyAlignment="1">
      <alignment/>
    </xf>
    <xf numFmtId="164" fontId="6" fillId="0" borderId="0" xfId="0" applyFont="1" applyBorder="1" applyAlignment="1">
      <alignment vertical="top" wrapText="1"/>
    </xf>
    <xf numFmtId="164" fontId="0" fillId="0" borderId="0" xfId="0" applyBorder="1" applyAlignment="1">
      <alignment/>
    </xf>
    <xf numFmtId="164" fontId="5" fillId="0" borderId="0" xfId="0" applyFont="1" applyBorder="1" applyAlignment="1">
      <alignment/>
    </xf>
    <xf numFmtId="169" fontId="0" fillId="0" borderId="2" xfId="0" applyNumberFormat="1" applyBorder="1" applyAlignment="1">
      <alignment/>
    </xf>
    <xf numFmtId="164" fontId="7" fillId="3" borderId="1" xfId="0" applyFont="1" applyFill="1" applyBorder="1" applyAlignment="1">
      <alignment horizontal="center" vertical="top" wrapText="1"/>
    </xf>
    <xf numFmtId="164" fontId="0" fillId="9" borderId="1" xfId="0" applyFont="1" applyFill="1" applyBorder="1" applyAlignment="1">
      <alignment vertical="top" wrapText="1"/>
    </xf>
    <xf numFmtId="164" fontId="8" fillId="7" borderId="0" xfId="0" applyFont="1" applyFill="1" applyBorder="1" applyAlignment="1">
      <alignment/>
    </xf>
    <xf numFmtId="164" fontId="9" fillId="7" borderId="0" xfId="0" applyFont="1" applyFill="1" applyBorder="1" applyAlignment="1">
      <alignment/>
    </xf>
    <xf numFmtId="164" fontId="7" fillId="0" borderId="2" xfId="0" applyFont="1" applyBorder="1" applyAlignment="1">
      <alignment vertical="top" wrapText="1"/>
    </xf>
    <xf numFmtId="164" fontId="0" fillId="0" borderId="0" xfId="0" applyAlignment="1">
      <alignment vertical="top"/>
    </xf>
    <xf numFmtId="164" fontId="12" fillId="2" borderId="1" xfId="0" applyFont="1" applyFill="1" applyBorder="1" applyAlignment="1">
      <alignment horizontal="center" vertical="top" wrapText="1"/>
    </xf>
    <xf numFmtId="164" fontId="9" fillId="7" borderId="0" xfId="0" applyFont="1" applyFill="1" applyBorder="1" applyAlignment="1">
      <alignment horizontal="right"/>
    </xf>
    <xf numFmtId="164" fontId="3" fillId="0" borderId="2" xfId="0" applyFont="1" applyFill="1" applyBorder="1" applyAlignment="1">
      <alignment horizontal="center" vertical="top" wrapText="1"/>
    </xf>
    <xf numFmtId="164" fontId="13" fillId="10" borderId="0" xfId="0" applyFont="1" applyFill="1" applyBorder="1" applyAlignment="1">
      <alignment/>
    </xf>
    <xf numFmtId="170" fontId="0" fillId="11" borderId="2" xfId="0" applyNumberFormat="1" applyFill="1" applyBorder="1" applyAlignment="1">
      <alignment vertical="top"/>
    </xf>
    <xf numFmtId="170" fontId="2" fillId="11" borderId="2" xfId="0" applyNumberFormat="1" applyFont="1" applyFill="1" applyBorder="1" applyAlignment="1">
      <alignment vertical="top"/>
    </xf>
    <xf numFmtId="164" fontId="4" fillId="7" borderId="0" xfId="0" applyFont="1" applyFill="1" applyBorder="1" applyAlignment="1">
      <alignment vertical="top" wrapText="1"/>
    </xf>
    <xf numFmtId="168" fontId="2" fillId="7" borderId="0" xfId="0" applyNumberFormat="1" applyFont="1" applyFill="1" applyBorder="1" applyAlignment="1">
      <alignment vertical="top" wrapText="1"/>
    </xf>
    <xf numFmtId="170" fontId="2" fillId="7" borderId="0" xfId="0" applyNumberFormat="1" applyFont="1" applyFill="1" applyBorder="1" applyAlignment="1">
      <alignment vertical="top"/>
    </xf>
    <xf numFmtId="164" fontId="2" fillId="2" borderId="1" xfId="0" applyFont="1" applyFill="1" applyBorder="1" applyAlignment="1">
      <alignment horizontal="center" vertical="top" wrapText="1"/>
    </xf>
    <xf numFmtId="164" fontId="7" fillId="2" borderId="1" xfId="0" applyFont="1" applyFill="1" applyBorder="1" applyAlignment="1">
      <alignment horizontal="center" vertical="top" wrapText="1"/>
    </xf>
    <xf numFmtId="170" fontId="0" fillId="0" borderId="0" xfId="0" applyNumberFormat="1" applyAlignment="1">
      <alignment/>
    </xf>
    <xf numFmtId="164" fontId="14" fillId="0" borderId="1" xfId="0" applyFont="1" applyBorder="1" applyAlignment="1">
      <alignment vertical="top" wrapText="1"/>
    </xf>
    <xf numFmtId="164" fontId="14" fillId="0" borderId="1" xfId="0" applyFont="1" applyFill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top" wrapText="1"/>
    </xf>
    <xf numFmtId="166" fontId="14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Fill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8" fontId="0" fillId="0" borderId="0" xfId="0" applyNumberFormat="1" applyFont="1" applyFill="1" applyBorder="1" applyAlignment="1">
      <alignment vertical="top" wrapText="1"/>
    </xf>
    <xf numFmtId="166" fontId="0" fillId="0" borderId="0" xfId="20" applyNumberFormat="1" applyFont="1" applyFill="1" applyBorder="1" applyAlignment="1" applyProtection="1">
      <alignment vertical="top" wrapText="1"/>
      <protection/>
    </xf>
    <xf numFmtId="166" fontId="5" fillId="0" borderId="0" xfId="20" applyNumberFormat="1" applyFont="1" applyFill="1" applyBorder="1" applyAlignment="1" applyProtection="1">
      <alignment vertical="top" wrapText="1"/>
      <protection/>
    </xf>
    <xf numFmtId="164" fontId="15" fillId="2" borderId="0" xfId="0" applyFont="1" applyFill="1" applyBorder="1" applyAlignment="1">
      <alignment horizontal="center"/>
    </xf>
    <xf numFmtId="164" fontId="16" fillId="10" borderId="0" xfId="0" applyFont="1" applyFill="1" applyAlignment="1">
      <alignment vertical="top" wrapText="1"/>
    </xf>
    <xf numFmtId="164" fontId="2" fillId="0" borderId="2" xfId="0" applyFont="1" applyBorder="1" applyAlignment="1">
      <alignment/>
    </xf>
    <xf numFmtId="170" fontId="17" fillId="0" borderId="2" xfId="0" applyNumberFormat="1" applyFont="1" applyBorder="1" applyAlignment="1">
      <alignment/>
    </xf>
    <xf numFmtId="170" fontId="2" fillId="12" borderId="2" xfId="0" applyNumberFormat="1" applyFont="1" applyFill="1" applyBorder="1" applyAlignment="1">
      <alignment/>
    </xf>
    <xf numFmtId="164" fontId="17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70" fontId="0" fillId="0" borderId="2" xfId="0" applyNumberFormat="1" applyBorder="1" applyAlignment="1">
      <alignment/>
    </xf>
    <xf numFmtId="170" fontId="19" fillId="12" borderId="2" xfId="0" applyNumberFormat="1" applyFont="1" applyFill="1" applyBorder="1" applyAlignment="1">
      <alignment/>
    </xf>
    <xf numFmtId="164" fontId="20" fillId="0" borderId="2" xfId="0" applyFont="1" applyBorder="1" applyAlignment="1">
      <alignment/>
    </xf>
    <xf numFmtId="164" fontId="1" fillId="2" borderId="0" xfId="0" applyFont="1" applyFill="1" applyBorder="1" applyAlignment="1">
      <alignment horizontal="center"/>
    </xf>
    <xf numFmtId="166" fontId="0" fillId="13" borderId="2" xfId="0" applyNumberFormat="1" applyFill="1" applyBorder="1" applyAlignment="1">
      <alignment/>
    </xf>
    <xf numFmtId="166" fontId="19" fillId="6" borderId="1" xfId="20" applyNumberFormat="1" applyFont="1" applyFill="1" applyBorder="1" applyAlignment="1" applyProtection="1">
      <alignment vertical="top" wrapText="1"/>
      <protection/>
    </xf>
    <xf numFmtId="166" fontId="19" fillId="7" borderId="1" xfId="20" applyNumberFormat="1" applyFont="1" applyFill="1" applyBorder="1" applyAlignment="1" applyProtection="1">
      <alignment vertical="top" wrapText="1"/>
      <protection/>
    </xf>
    <xf numFmtId="164" fontId="3" fillId="0" borderId="0" xfId="0" applyFont="1" applyBorder="1" applyAlignment="1">
      <alignment vertical="top" wrapText="1"/>
    </xf>
    <xf numFmtId="164" fontId="0" fillId="0" borderId="0" xfId="0" applyFont="1" applyFill="1" applyBorder="1" applyAlignment="1">
      <alignment vertical="top" wrapText="1"/>
    </xf>
    <xf numFmtId="164" fontId="12" fillId="0" borderId="0" xfId="0" applyFont="1" applyAlignment="1">
      <alignment horizontal="center"/>
    </xf>
    <xf numFmtId="170" fontId="0" fillId="11" borderId="2" xfId="0" applyNumberFormat="1" applyFill="1" applyBorder="1" applyAlignment="1">
      <alignment/>
    </xf>
    <xf numFmtId="170" fontId="2" fillId="11" borderId="2" xfId="0" applyNumberFormat="1" applyFont="1" applyFill="1" applyBorder="1" applyAlignment="1">
      <alignment/>
    </xf>
    <xf numFmtId="164" fontId="2" fillId="0" borderId="0" xfId="0" applyFont="1" applyBorder="1" applyAlignment="1">
      <alignment vertical="top" wrapText="1"/>
    </xf>
    <xf numFmtId="164" fontId="2" fillId="12" borderId="1" xfId="0" applyFont="1" applyFill="1" applyBorder="1" applyAlignment="1">
      <alignment horizontal="center" vertical="top" wrapText="1"/>
    </xf>
    <xf numFmtId="166" fontId="0" fillId="0" borderId="0" xfId="0" applyNumberFormat="1" applyAlignment="1">
      <alignment/>
    </xf>
    <xf numFmtId="164" fontId="0" fillId="0" borderId="2" xfId="0" applyFont="1" applyBorder="1" applyAlignment="1">
      <alignment/>
    </xf>
    <xf numFmtId="164" fontId="3" fillId="0" borderId="2" xfId="0" applyFont="1" applyBorder="1" applyAlignment="1">
      <alignment vertical="top" wrapText="1"/>
    </xf>
    <xf numFmtId="164" fontId="14" fillId="0" borderId="0" xfId="0" applyFont="1" applyBorder="1" applyAlignment="1">
      <alignment vertical="top" wrapText="1"/>
    </xf>
    <xf numFmtId="164" fontId="19" fillId="12" borderId="2" xfId="0" applyFont="1" applyFill="1" applyBorder="1" applyAlignment="1">
      <alignment horizontal="center" vertical="top" wrapText="1"/>
    </xf>
    <xf numFmtId="164" fontId="14" fillId="0" borderId="2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99FF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9966CC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6"/>
  <sheetViews>
    <sheetView tabSelected="1" zoomScale="119" zoomScaleNormal="119" workbookViewId="0" topLeftCell="A1">
      <selection activeCell="F6" sqref="F6"/>
    </sheetView>
  </sheetViews>
  <sheetFormatPr defaultColWidth="12.57421875" defaultRowHeight="12.75"/>
  <cols>
    <col min="1" max="1" width="24.7109375" style="1" customWidth="1"/>
    <col min="2" max="2" width="13.7109375" style="0" customWidth="1"/>
    <col min="3" max="3" width="14.421875" style="0" customWidth="1"/>
    <col min="4" max="4" width="14.28125" style="0" customWidth="1"/>
    <col min="5" max="5" width="9.00390625" style="0" customWidth="1"/>
    <col min="6" max="6" width="9.7109375" style="0" customWidth="1"/>
    <col min="7" max="7" width="21.7109375" style="0" customWidth="1"/>
    <col min="8" max="16384" width="11.57421875" style="0" customWidth="1"/>
  </cols>
  <sheetData>
    <row r="2" spans="1:10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12.75" customHeight="1">
      <c r="A5" s="4" t="s">
        <v>1</v>
      </c>
      <c r="B5" s="4"/>
      <c r="C5" s="4"/>
      <c r="D5" s="4"/>
      <c r="E5" s="5" t="s">
        <v>2</v>
      </c>
      <c r="F5" s="6">
        <v>18</v>
      </c>
      <c r="G5" s="4" t="s">
        <v>3</v>
      </c>
      <c r="H5" s="4"/>
      <c r="I5" s="4"/>
      <c r="J5" s="4"/>
    </row>
    <row r="6" spans="1:10" ht="12.75" customHeight="1">
      <c r="A6" s="7" t="s">
        <v>4</v>
      </c>
      <c r="B6" s="8" t="s">
        <v>5</v>
      </c>
      <c r="C6" s="9" t="s">
        <v>6</v>
      </c>
      <c r="D6" s="10" t="s">
        <v>7</v>
      </c>
      <c r="E6" s="11" t="s">
        <v>8</v>
      </c>
      <c r="F6" s="11">
        <v>1</v>
      </c>
      <c r="G6" s="7" t="s">
        <v>4</v>
      </c>
      <c r="H6" s="8" t="s">
        <v>5</v>
      </c>
      <c r="I6" s="9" t="s">
        <v>6</v>
      </c>
      <c r="J6" s="10" t="s">
        <v>7</v>
      </c>
    </row>
    <row r="7" spans="1:10" ht="12.75">
      <c r="A7" s="7"/>
      <c r="B7" s="8" t="s">
        <v>9</v>
      </c>
      <c r="C7" s="9" t="s">
        <v>10</v>
      </c>
      <c r="D7" s="10" t="s">
        <v>10</v>
      </c>
      <c r="G7" s="7"/>
      <c r="H7" s="8" t="s">
        <v>9</v>
      </c>
      <c r="I7" s="9" t="s">
        <v>10</v>
      </c>
      <c r="J7" s="10" t="s">
        <v>10</v>
      </c>
    </row>
    <row r="8" spans="1:10" ht="12.75">
      <c r="A8" s="12" t="s">
        <v>11</v>
      </c>
      <c r="B8" s="13">
        <v>670</v>
      </c>
      <c r="C8" s="14">
        <f>D8*B8/1000</f>
        <v>6.03</v>
      </c>
      <c r="D8" s="15">
        <v>9</v>
      </c>
      <c r="G8" s="12" t="s">
        <v>11</v>
      </c>
      <c r="H8" s="13">
        <v>1000</v>
      </c>
      <c r="I8" s="14">
        <f>J8*H8/1000</f>
        <v>9</v>
      </c>
      <c r="J8" s="16">
        <f>D8</f>
        <v>9</v>
      </c>
    </row>
    <row r="9" spans="1:10" ht="12.75">
      <c r="A9" s="12" t="s">
        <v>12</v>
      </c>
      <c r="B9" s="13">
        <v>130</v>
      </c>
      <c r="C9" s="14">
        <f>D9*B9/1000</f>
        <v>1.17</v>
      </c>
      <c r="D9" s="15">
        <v>9</v>
      </c>
      <c r="G9" s="12" t="s">
        <v>12</v>
      </c>
      <c r="H9" s="13">
        <v>245</v>
      </c>
      <c r="I9" s="14">
        <f>J9*H9/1000</f>
        <v>2.205</v>
      </c>
      <c r="J9" s="16">
        <f>D9</f>
        <v>9</v>
      </c>
    </row>
    <row r="10" spans="1:10" ht="12.75">
      <c r="A10" s="17" t="s">
        <v>13</v>
      </c>
      <c r="B10" s="13">
        <v>68</v>
      </c>
      <c r="C10" s="14">
        <f>D10*B10/1000</f>
        <v>18.89856</v>
      </c>
      <c r="D10" s="18">
        <f>15.44*F5*F6</f>
        <v>277.92</v>
      </c>
      <c r="G10" s="17" t="s">
        <v>13</v>
      </c>
      <c r="H10" s="13">
        <v>100</v>
      </c>
      <c r="I10" s="14">
        <f>J10*H10/1000</f>
        <v>27.792</v>
      </c>
      <c r="J10" s="18">
        <f>D10</f>
        <v>277.92</v>
      </c>
    </row>
    <row r="11" spans="1:10" ht="12.75">
      <c r="A11" s="12" t="s">
        <v>14</v>
      </c>
      <c r="B11" s="13">
        <v>90</v>
      </c>
      <c r="C11" s="14">
        <f>D11*B11/1000</f>
        <v>5.85</v>
      </c>
      <c r="D11" s="19">
        <v>65</v>
      </c>
      <c r="G11" s="12"/>
      <c r="H11" s="13"/>
      <c r="I11" s="14"/>
      <c r="J11" s="16"/>
    </row>
    <row r="12" spans="1:10" ht="12.75">
      <c r="A12" s="12" t="s">
        <v>15</v>
      </c>
      <c r="B12" s="13">
        <v>12</v>
      </c>
      <c r="C12" s="14">
        <f>D12*B12/1000</f>
        <v>0.36</v>
      </c>
      <c r="D12" s="19">
        <v>30</v>
      </c>
      <c r="G12" s="12"/>
      <c r="H12" s="13"/>
      <c r="I12" s="14"/>
      <c r="J12" s="16"/>
    </row>
    <row r="13" spans="1:10" ht="12.75">
      <c r="A13" s="17" t="s">
        <v>16</v>
      </c>
      <c r="B13" s="20">
        <v>33</v>
      </c>
      <c r="C13" s="14">
        <f>D13*B13/1000</f>
        <v>4.43124</v>
      </c>
      <c r="D13" s="18">
        <f>7.46*F5*F6</f>
        <v>134.28</v>
      </c>
      <c r="G13" s="17"/>
      <c r="H13" s="20"/>
      <c r="I13" s="14"/>
      <c r="J13" s="18"/>
    </row>
    <row r="14" spans="1:10" ht="12.75">
      <c r="A14" s="21" t="s">
        <v>17</v>
      </c>
      <c r="B14" s="22">
        <f>SUM(B8:B13)</f>
        <v>1003</v>
      </c>
      <c r="C14" s="18">
        <f>SUM(C8:C13)</f>
        <v>36.739799999999995</v>
      </c>
      <c r="D14" s="23">
        <f>C14*1000/B14</f>
        <v>36.62991026919242</v>
      </c>
      <c r="G14" s="21" t="s">
        <v>17</v>
      </c>
      <c r="H14" s="22">
        <f>SUM(H8:H13)</f>
        <v>1345</v>
      </c>
      <c r="I14" s="18">
        <f>SUM(I8:I13)</f>
        <v>38.997</v>
      </c>
      <c r="J14" s="23">
        <f>I14*1000/H14</f>
        <v>28.994052044609667</v>
      </c>
    </row>
    <row r="17" spans="1:10" ht="12.75" customHeight="1">
      <c r="A17" s="4" t="s">
        <v>18</v>
      </c>
      <c r="B17" s="4"/>
      <c r="C17" s="4"/>
      <c r="D17" s="4"/>
      <c r="G17" s="4" t="s">
        <v>18</v>
      </c>
      <c r="H17" s="4"/>
      <c r="I17" s="4"/>
      <c r="J17" s="4"/>
    </row>
    <row r="18" spans="1:10" ht="12.75" customHeight="1">
      <c r="A18" s="7" t="s">
        <v>4</v>
      </c>
      <c r="B18" s="8" t="s">
        <v>5</v>
      </c>
      <c r="C18" s="9" t="s">
        <v>6</v>
      </c>
      <c r="D18" s="10" t="s">
        <v>7</v>
      </c>
      <c r="G18" s="7" t="s">
        <v>4</v>
      </c>
      <c r="H18" s="8" t="s">
        <v>5</v>
      </c>
      <c r="I18" s="9" t="s">
        <v>6</v>
      </c>
      <c r="J18" s="10" t="s">
        <v>7</v>
      </c>
    </row>
    <row r="19" spans="1:10" ht="12.75">
      <c r="A19" s="7"/>
      <c r="B19" s="8" t="s">
        <v>9</v>
      </c>
      <c r="C19" s="9" t="s">
        <v>10</v>
      </c>
      <c r="D19" s="10" t="s">
        <v>10</v>
      </c>
      <c r="G19" s="7"/>
      <c r="H19" s="8" t="s">
        <v>9</v>
      </c>
      <c r="I19" s="9" t="s">
        <v>10</v>
      </c>
      <c r="J19" s="10" t="s">
        <v>10</v>
      </c>
    </row>
    <row r="20" spans="1:10" ht="12.75">
      <c r="A20" s="24" t="s">
        <v>1</v>
      </c>
      <c r="B20" s="25">
        <v>1000</v>
      </c>
      <c r="C20" s="26">
        <f>B20*D20/1000</f>
        <v>36.62991026919242</v>
      </c>
      <c r="D20" s="26">
        <f>D14</f>
        <v>36.62991026919242</v>
      </c>
      <c r="G20" s="24" t="s">
        <v>1</v>
      </c>
      <c r="H20" s="25">
        <v>1000</v>
      </c>
      <c r="I20" s="26">
        <f>H20*J20/1000</f>
        <v>28.994052044609667</v>
      </c>
      <c r="J20" s="26">
        <f>J14</f>
        <v>28.994052044609667</v>
      </c>
    </row>
    <row r="21" spans="1:10" ht="12.75">
      <c r="A21" s="27" t="s">
        <v>19</v>
      </c>
      <c r="B21" s="25">
        <v>100</v>
      </c>
      <c r="C21" s="26">
        <f>B21*D21/1000</f>
        <v>35.676</v>
      </c>
      <c r="D21" s="26">
        <f>19.82*F5*F6</f>
        <v>356.76</v>
      </c>
      <c r="G21" s="27" t="s">
        <v>20</v>
      </c>
      <c r="H21" s="25">
        <v>100</v>
      </c>
      <c r="I21" s="26">
        <f>H21*J21/1000</f>
        <v>35.676</v>
      </c>
      <c r="J21" s="26">
        <f>D21</f>
        <v>356.76</v>
      </c>
    </row>
    <row r="22" spans="1:10" ht="12.75">
      <c r="A22" s="28" t="s">
        <v>17</v>
      </c>
      <c r="B22" s="25">
        <f>SUM(B20:B21)</f>
        <v>1100</v>
      </c>
      <c r="C22" s="26">
        <f>SUM(C20:C21)</f>
        <v>72.30591026919242</v>
      </c>
      <c r="D22" s="29">
        <f>C22*1000/B22</f>
        <v>65.73264569926583</v>
      </c>
      <c r="G22" s="28" t="s">
        <v>17</v>
      </c>
      <c r="H22" s="25">
        <f>SUM(H20:H21)</f>
        <v>1100</v>
      </c>
      <c r="I22" s="26">
        <f>SUM(I20:I21)</f>
        <v>64.67005204460966</v>
      </c>
      <c r="J22" s="29">
        <f>I22*1000/H22</f>
        <v>58.7909564041906</v>
      </c>
    </row>
    <row r="23" spans="1:10" ht="12.75">
      <c r="A23" s="30"/>
      <c r="B23" s="31"/>
      <c r="C23" s="31"/>
      <c r="D23" s="32"/>
      <c r="G23" s="30"/>
      <c r="H23" s="31"/>
      <c r="I23" s="31"/>
      <c r="J23" s="32"/>
    </row>
    <row r="24" ht="12.75">
      <c r="G24" s="1"/>
    </row>
    <row r="25" spans="1:10" ht="12.75" customHeight="1">
      <c r="A25" s="4" t="s">
        <v>21</v>
      </c>
      <c r="B25" s="4"/>
      <c r="C25" s="4"/>
      <c r="D25" s="4"/>
      <c r="G25" s="4" t="s">
        <v>21</v>
      </c>
      <c r="H25" s="4"/>
      <c r="I25" s="4"/>
      <c r="J25" s="4"/>
    </row>
    <row r="26" spans="1:10" ht="12.75" customHeight="1">
      <c r="A26" s="7" t="s">
        <v>4</v>
      </c>
      <c r="B26" s="8" t="s">
        <v>5</v>
      </c>
      <c r="C26" s="9" t="s">
        <v>6</v>
      </c>
      <c r="D26" s="10" t="s">
        <v>7</v>
      </c>
      <c r="G26" s="7" t="s">
        <v>4</v>
      </c>
      <c r="H26" s="8" t="s">
        <v>5</v>
      </c>
      <c r="I26" s="9" t="s">
        <v>6</v>
      </c>
      <c r="J26" s="10" t="s">
        <v>7</v>
      </c>
    </row>
    <row r="27" spans="1:10" ht="12.75">
      <c r="A27" s="7"/>
      <c r="B27" s="8" t="s">
        <v>9</v>
      </c>
      <c r="C27" s="9" t="s">
        <v>10</v>
      </c>
      <c r="D27" s="10" t="s">
        <v>10</v>
      </c>
      <c r="G27" s="7"/>
      <c r="H27" s="8" t="s">
        <v>9</v>
      </c>
      <c r="I27" s="9" t="s">
        <v>10</v>
      </c>
      <c r="J27" s="10" t="s">
        <v>10</v>
      </c>
    </row>
    <row r="28" spans="1:10" ht="12.75">
      <c r="A28" s="24" t="s">
        <v>1</v>
      </c>
      <c r="B28" s="25">
        <v>1000</v>
      </c>
      <c r="C28" s="26">
        <f>B28*D28/1000</f>
        <v>36.62991026919242</v>
      </c>
      <c r="D28" s="26">
        <f>D14</f>
        <v>36.62991026919242</v>
      </c>
      <c r="G28" s="24" t="s">
        <v>1</v>
      </c>
      <c r="H28" s="25">
        <v>1000</v>
      </c>
      <c r="I28" s="26">
        <f>H28*J28/1000</f>
        <v>28.994052044609667</v>
      </c>
      <c r="J28" s="26">
        <f>J14</f>
        <v>28.994052044609667</v>
      </c>
    </row>
    <row r="29" spans="1:10" ht="12.75">
      <c r="A29" s="27" t="s">
        <v>22</v>
      </c>
      <c r="B29" s="25">
        <v>50</v>
      </c>
      <c r="C29" s="26">
        <f>B29*D29/1000</f>
        <v>14.057999999999998</v>
      </c>
      <c r="D29" s="26">
        <f>15.62*F5*F6</f>
        <v>281.15999999999997</v>
      </c>
      <c r="G29" s="27" t="s">
        <v>22</v>
      </c>
      <c r="H29" s="25">
        <v>50</v>
      </c>
      <c r="I29" s="26">
        <f>H29*J29/1000</f>
        <v>14.057999999999998</v>
      </c>
      <c r="J29" s="26">
        <f>D29</f>
        <v>281.15999999999997</v>
      </c>
    </row>
    <row r="30" spans="1:10" ht="12.75">
      <c r="A30" s="28" t="s">
        <v>17</v>
      </c>
      <c r="B30" s="25">
        <f>SUM(B28:B29)</f>
        <v>1050</v>
      </c>
      <c r="C30" s="26">
        <f>SUM(C28:C29)</f>
        <v>50.68791026919242</v>
      </c>
      <c r="D30" s="29">
        <f>C30*1000/B30</f>
        <v>48.27420025637373</v>
      </c>
      <c r="G30" s="28" t="s">
        <v>17</v>
      </c>
      <c r="H30" s="25">
        <f>SUM(H28:H29)</f>
        <v>1050</v>
      </c>
      <c r="I30" s="26">
        <f>SUM(I28:I29)</f>
        <v>43.05205204460967</v>
      </c>
      <c r="J30" s="29">
        <f>I30*1000/H30</f>
        <v>41.00195432819968</v>
      </c>
    </row>
    <row r="31" ht="12.75">
      <c r="G31" s="1"/>
    </row>
    <row r="32" ht="12.75">
      <c r="G32" s="1"/>
    </row>
    <row r="33" spans="1:10" ht="12.75" customHeight="1">
      <c r="A33" s="4" t="s">
        <v>23</v>
      </c>
      <c r="B33" s="4"/>
      <c r="C33" s="4"/>
      <c r="D33" s="4"/>
      <c r="G33" s="4" t="s">
        <v>23</v>
      </c>
      <c r="H33" s="4"/>
      <c r="I33" s="4"/>
      <c r="J33" s="4"/>
    </row>
    <row r="34" spans="1:10" ht="12.75" customHeight="1">
      <c r="A34" s="7" t="s">
        <v>4</v>
      </c>
      <c r="B34" s="8" t="s">
        <v>5</v>
      </c>
      <c r="C34" s="9" t="s">
        <v>6</v>
      </c>
      <c r="D34" s="10" t="s">
        <v>7</v>
      </c>
      <c r="G34" s="7" t="s">
        <v>4</v>
      </c>
      <c r="H34" s="8" t="s">
        <v>5</v>
      </c>
      <c r="I34" s="9" t="s">
        <v>6</v>
      </c>
      <c r="J34" s="10" t="s">
        <v>7</v>
      </c>
    </row>
    <row r="35" spans="1:10" ht="12.75">
      <c r="A35" s="7"/>
      <c r="B35" s="8" t="s">
        <v>9</v>
      </c>
      <c r="C35" s="9" t="s">
        <v>10</v>
      </c>
      <c r="D35" s="10" t="s">
        <v>10</v>
      </c>
      <c r="G35" s="7"/>
      <c r="H35" s="8" t="s">
        <v>9</v>
      </c>
      <c r="I35" s="9" t="s">
        <v>10</v>
      </c>
      <c r="J35" s="10" t="s">
        <v>10</v>
      </c>
    </row>
    <row r="36" spans="1:10" ht="12.75">
      <c r="A36" s="24" t="s">
        <v>1</v>
      </c>
      <c r="B36" s="25">
        <v>1000</v>
      </c>
      <c r="C36" s="26">
        <f>B36*D36/1000</f>
        <v>36.62991026919242</v>
      </c>
      <c r="D36" s="26">
        <f>D14</f>
        <v>36.62991026919242</v>
      </c>
      <c r="G36" s="24" t="s">
        <v>1</v>
      </c>
      <c r="H36" s="25">
        <v>1000</v>
      </c>
      <c r="I36" s="26">
        <f>H36*J36/1000</f>
        <v>28.994052044609667</v>
      </c>
      <c r="J36" s="26">
        <f>J14</f>
        <v>28.994052044609667</v>
      </c>
    </row>
    <row r="37" spans="1:10" ht="12.75">
      <c r="A37" s="27" t="s">
        <v>24</v>
      </c>
      <c r="B37" s="25">
        <v>80</v>
      </c>
      <c r="C37" s="26">
        <f>B37*D37/1000</f>
        <v>38.9088</v>
      </c>
      <c r="D37" s="26">
        <f>27.02*F5*F6</f>
        <v>486.36</v>
      </c>
      <c r="G37" s="27" t="s">
        <v>24</v>
      </c>
      <c r="H37" s="25">
        <v>80</v>
      </c>
      <c r="I37" s="26">
        <f>H37*J37/1000</f>
        <v>38.9088</v>
      </c>
      <c r="J37" s="26">
        <f>D37</f>
        <v>486.36</v>
      </c>
    </row>
    <row r="38" spans="1:10" ht="12.75">
      <c r="A38" s="28" t="s">
        <v>17</v>
      </c>
      <c r="B38" s="25">
        <f>SUM(B36:B37)</f>
        <v>1080</v>
      </c>
      <c r="C38" s="26">
        <f>SUM(C36:C37)</f>
        <v>75.53871026919242</v>
      </c>
      <c r="D38" s="29">
        <f>C38*1000/B38</f>
        <v>69.94325024925224</v>
      </c>
      <c r="G38" s="28" t="s">
        <v>17</v>
      </c>
      <c r="H38" s="25">
        <f>SUM(H36:H37)</f>
        <v>1080</v>
      </c>
      <c r="I38" s="26">
        <f>SUM(I36:I37)</f>
        <v>67.90285204460966</v>
      </c>
      <c r="J38" s="29">
        <f>I38*1000/H38</f>
        <v>62.87301115241636</v>
      </c>
    </row>
    <row r="39" ht="12.75">
      <c r="G39" s="1"/>
    </row>
    <row r="40" ht="12.75">
      <c r="G40" s="1"/>
    </row>
    <row r="41" spans="1:10" ht="12.75" customHeight="1">
      <c r="A41" s="4" t="s">
        <v>25</v>
      </c>
      <c r="B41" s="4"/>
      <c r="C41" s="4"/>
      <c r="D41" s="4"/>
      <c r="G41" s="4" t="s">
        <v>25</v>
      </c>
      <c r="H41" s="4"/>
      <c r="I41" s="4"/>
      <c r="J41" s="4"/>
    </row>
    <row r="42" spans="1:10" ht="12.75" customHeight="1">
      <c r="A42" s="7" t="s">
        <v>4</v>
      </c>
      <c r="B42" s="8" t="s">
        <v>5</v>
      </c>
      <c r="C42" s="9" t="s">
        <v>6</v>
      </c>
      <c r="D42" s="10" t="s">
        <v>7</v>
      </c>
      <c r="G42" s="7" t="s">
        <v>4</v>
      </c>
      <c r="H42" s="8" t="s">
        <v>5</v>
      </c>
      <c r="I42" s="9" t="s">
        <v>6</v>
      </c>
      <c r="J42" s="10" t="s">
        <v>7</v>
      </c>
    </row>
    <row r="43" spans="1:10" ht="12.75">
      <c r="A43" s="7"/>
      <c r="B43" s="8" t="s">
        <v>9</v>
      </c>
      <c r="C43" s="9" t="s">
        <v>10</v>
      </c>
      <c r="D43" s="10" t="s">
        <v>10</v>
      </c>
      <c r="G43" s="7"/>
      <c r="H43" s="8" t="s">
        <v>9</v>
      </c>
      <c r="I43" s="9" t="s">
        <v>10</v>
      </c>
      <c r="J43" s="10" t="s">
        <v>10</v>
      </c>
    </row>
    <row r="44" spans="1:10" ht="12.75">
      <c r="A44" s="24" t="s">
        <v>1</v>
      </c>
      <c r="B44" s="25">
        <v>1000</v>
      </c>
      <c r="C44" s="26">
        <f>B44*D44/1000</f>
        <v>36.62991026919242</v>
      </c>
      <c r="D44" s="26">
        <f>D14</f>
        <v>36.62991026919242</v>
      </c>
      <c r="G44" s="24" t="s">
        <v>1</v>
      </c>
      <c r="H44" s="25">
        <v>1000</v>
      </c>
      <c r="I44" s="26">
        <f>H44*J44/1000</f>
        <v>28.994052044609667</v>
      </c>
      <c r="J44" s="26">
        <f>J14</f>
        <v>28.994052044609667</v>
      </c>
    </row>
    <row r="45" spans="1:10" ht="12.75">
      <c r="A45" s="27" t="s">
        <v>26</v>
      </c>
      <c r="B45" s="25">
        <v>50</v>
      </c>
      <c r="C45" s="26">
        <f>B45*D45/1000</f>
        <v>14.435999999999998</v>
      </c>
      <c r="D45" s="26">
        <f>16.04*F5*F6</f>
        <v>288.71999999999997</v>
      </c>
      <c r="G45" s="27" t="s">
        <v>26</v>
      </c>
      <c r="H45" s="25">
        <v>50</v>
      </c>
      <c r="I45" s="26">
        <f>H45*J45/1000</f>
        <v>14.435999999999998</v>
      </c>
      <c r="J45" s="26">
        <f>D45</f>
        <v>288.71999999999997</v>
      </c>
    </row>
    <row r="46" spans="1:10" ht="12.75">
      <c r="A46" s="28" t="s">
        <v>17</v>
      </c>
      <c r="B46" s="25">
        <f>SUM(B44:B45)</f>
        <v>1050</v>
      </c>
      <c r="C46" s="26">
        <f>SUM(C44:C45)</f>
        <v>51.06591026919242</v>
      </c>
      <c r="D46" s="29">
        <f>C46*1000/B46</f>
        <v>48.63420025637373</v>
      </c>
      <c r="G46" s="28" t="s">
        <v>17</v>
      </c>
      <c r="H46" s="25">
        <f>SUM(H44:H45)</f>
        <v>1050</v>
      </c>
      <c r="I46" s="26">
        <f>SUM(I44:I45)</f>
        <v>43.43005204460967</v>
      </c>
      <c r="J46" s="29">
        <f>I46*1000/H46</f>
        <v>41.36195432819968</v>
      </c>
    </row>
    <row r="47" ht="12.75">
      <c r="G47" s="1"/>
    </row>
    <row r="48" ht="12.75">
      <c r="G48" s="1"/>
    </row>
    <row r="49" spans="1:10" ht="12.75" customHeight="1">
      <c r="A49" s="4" t="s">
        <v>27</v>
      </c>
      <c r="B49" s="4"/>
      <c r="C49" s="4"/>
      <c r="D49" s="4"/>
      <c r="G49" s="4" t="s">
        <v>27</v>
      </c>
      <c r="H49" s="4"/>
      <c r="I49" s="4"/>
      <c r="J49" s="4"/>
    </row>
    <row r="50" spans="1:10" ht="12.75" customHeight="1">
      <c r="A50" s="7" t="s">
        <v>4</v>
      </c>
      <c r="B50" s="8" t="s">
        <v>5</v>
      </c>
      <c r="C50" s="9" t="s">
        <v>6</v>
      </c>
      <c r="D50" s="10" t="s">
        <v>7</v>
      </c>
      <c r="G50" s="7" t="s">
        <v>4</v>
      </c>
      <c r="H50" s="8" t="s">
        <v>5</v>
      </c>
      <c r="I50" s="9" t="s">
        <v>6</v>
      </c>
      <c r="J50" s="10" t="s">
        <v>7</v>
      </c>
    </row>
    <row r="51" spans="1:10" ht="12.75">
      <c r="A51" s="7"/>
      <c r="B51" s="8" t="s">
        <v>9</v>
      </c>
      <c r="C51" s="9" t="s">
        <v>10</v>
      </c>
      <c r="D51" s="10" t="s">
        <v>10</v>
      </c>
      <c r="G51" s="7"/>
      <c r="H51" s="8" t="s">
        <v>9</v>
      </c>
      <c r="I51" s="9" t="s">
        <v>10</v>
      </c>
      <c r="J51" s="10" t="s">
        <v>10</v>
      </c>
    </row>
    <row r="52" spans="1:10" ht="12.75">
      <c r="A52" s="24" t="s">
        <v>1</v>
      </c>
      <c r="B52" s="25">
        <v>1000</v>
      </c>
      <c r="C52" s="26">
        <f>B52*D52/1000</f>
        <v>36.62991026919242</v>
      </c>
      <c r="D52" s="26">
        <f>D14</f>
        <v>36.62991026919242</v>
      </c>
      <c r="G52" s="24" t="s">
        <v>1</v>
      </c>
      <c r="H52" s="25">
        <v>1000</v>
      </c>
      <c r="I52" s="26">
        <f>H52*J52/1000</f>
        <v>28.994052044609667</v>
      </c>
      <c r="J52" s="26">
        <f>J14</f>
        <v>28.994052044609667</v>
      </c>
    </row>
    <row r="53" spans="1:10" ht="12.75">
      <c r="A53" s="27" t="s">
        <v>28</v>
      </c>
      <c r="B53" s="25">
        <v>50</v>
      </c>
      <c r="C53" s="26">
        <f>B53*D53/1000</f>
        <v>22.536</v>
      </c>
      <c r="D53" s="26">
        <f>25.04*F5*F6</f>
        <v>450.71999999999997</v>
      </c>
      <c r="G53" s="27" t="s">
        <v>28</v>
      </c>
      <c r="H53" s="25">
        <v>50</v>
      </c>
      <c r="I53" s="26">
        <f>H53*J53/1000</f>
        <v>22.536</v>
      </c>
      <c r="J53" s="26">
        <f>D53</f>
        <v>450.71999999999997</v>
      </c>
    </row>
    <row r="54" spans="1:10" ht="12.75">
      <c r="A54" s="27" t="s">
        <v>29</v>
      </c>
      <c r="B54" s="25">
        <v>70</v>
      </c>
      <c r="C54" s="26">
        <f>B54*D54/1000</f>
        <v>26.182800000000004</v>
      </c>
      <c r="D54" s="26">
        <f>20.78*F5*F6</f>
        <v>374.04</v>
      </c>
      <c r="G54" s="27" t="s">
        <v>29</v>
      </c>
      <c r="H54" s="25">
        <v>70</v>
      </c>
      <c r="I54" s="26">
        <f>H54*J54/1000</f>
        <v>26.182800000000004</v>
      </c>
      <c r="J54" s="26">
        <f>D54</f>
        <v>374.04</v>
      </c>
    </row>
    <row r="55" spans="1:10" ht="12.75">
      <c r="A55" s="28" t="s">
        <v>17</v>
      </c>
      <c r="B55" s="25">
        <f>SUM(B52:B54)</f>
        <v>1120</v>
      </c>
      <c r="C55" s="26">
        <f>SUM(C52:C54)</f>
        <v>85.34871026919242</v>
      </c>
      <c r="D55" s="29">
        <f>C55*1000/B55</f>
        <v>76.20420559749323</v>
      </c>
      <c r="G55" s="28" t="s">
        <v>17</v>
      </c>
      <c r="H55" s="25">
        <f>SUM(H52:H54)</f>
        <v>1120</v>
      </c>
      <c r="I55" s="26">
        <f>SUM(I52:I54)</f>
        <v>77.71285204460966</v>
      </c>
      <c r="J55" s="29">
        <f>I55*1000/H55</f>
        <v>69.38647503983006</v>
      </c>
    </row>
    <row r="56" ht="12.75">
      <c r="G56" s="1"/>
    </row>
    <row r="57" ht="12.75">
      <c r="G57" s="1"/>
    </row>
    <row r="58" spans="1:10" ht="12.75" customHeight="1">
      <c r="A58" s="4" t="s">
        <v>30</v>
      </c>
      <c r="B58" s="4"/>
      <c r="C58" s="4"/>
      <c r="D58" s="4"/>
      <c r="G58" s="4" t="s">
        <v>30</v>
      </c>
      <c r="H58" s="4"/>
      <c r="I58" s="4"/>
      <c r="J58" s="4"/>
    </row>
    <row r="59" spans="1:10" ht="12.75" customHeight="1">
      <c r="A59" s="7" t="s">
        <v>4</v>
      </c>
      <c r="B59" s="8" t="s">
        <v>5</v>
      </c>
      <c r="C59" s="9" t="s">
        <v>6</v>
      </c>
      <c r="D59" s="10" t="s">
        <v>7</v>
      </c>
      <c r="G59" s="7" t="s">
        <v>4</v>
      </c>
      <c r="H59" s="8" t="s">
        <v>5</v>
      </c>
      <c r="I59" s="9" t="s">
        <v>6</v>
      </c>
      <c r="J59" s="10" t="s">
        <v>7</v>
      </c>
    </row>
    <row r="60" spans="1:10" ht="12.75">
      <c r="A60" s="7"/>
      <c r="B60" s="8" t="s">
        <v>9</v>
      </c>
      <c r="C60" s="9" t="s">
        <v>10</v>
      </c>
      <c r="D60" s="10" t="s">
        <v>10</v>
      </c>
      <c r="G60" s="7"/>
      <c r="H60" s="8" t="s">
        <v>9</v>
      </c>
      <c r="I60" s="9" t="s">
        <v>10</v>
      </c>
      <c r="J60" s="10" t="s">
        <v>10</v>
      </c>
    </row>
    <row r="61" spans="1:10" ht="12.75">
      <c r="A61" s="24" t="s">
        <v>1</v>
      </c>
      <c r="B61" s="25">
        <v>1000</v>
      </c>
      <c r="C61" s="26">
        <f>B61*D61/1000</f>
        <v>36.62991026919242</v>
      </c>
      <c r="D61" s="26">
        <f>D14</f>
        <v>36.62991026919242</v>
      </c>
      <c r="G61" s="24" t="s">
        <v>1</v>
      </c>
      <c r="H61" s="25">
        <v>1000</v>
      </c>
      <c r="I61" s="26">
        <f>H61*J61/1000</f>
        <v>28.994052044609667</v>
      </c>
      <c r="J61" s="26">
        <f>J14</f>
        <v>28.994052044609667</v>
      </c>
    </row>
    <row r="62" spans="1:10" ht="12.75">
      <c r="A62" s="27" t="s">
        <v>31</v>
      </c>
      <c r="B62" s="25">
        <v>60</v>
      </c>
      <c r="C62" s="26">
        <f>B62*D62/1000</f>
        <v>11.750399999999999</v>
      </c>
      <c r="D62" s="26">
        <f>10.88*F5*F6</f>
        <v>195.84</v>
      </c>
      <c r="G62" s="27" t="s">
        <v>31</v>
      </c>
      <c r="H62" s="25">
        <v>60</v>
      </c>
      <c r="I62" s="26">
        <f>H62*J62/1000</f>
        <v>11.750399999999999</v>
      </c>
      <c r="J62" s="26">
        <f>D62</f>
        <v>195.84</v>
      </c>
    </row>
    <row r="63" spans="1:10" ht="12.75">
      <c r="A63" s="28" t="s">
        <v>17</v>
      </c>
      <c r="B63" s="25">
        <f>SUM(B61:B62)</f>
        <v>1060</v>
      </c>
      <c r="C63" s="26">
        <f>SUM(C61:C62)</f>
        <v>48.38031026919242</v>
      </c>
      <c r="D63" s="29">
        <f>C63*1000/B63</f>
        <v>45.641802140747565</v>
      </c>
      <c r="G63" s="28" t="s">
        <v>17</v>
      </c>
      <c r="H63" s="25">
        <f>SUM(H61:H62)</f>
        <v>1060</v>
      </c>
      <c r="I63" s="26">
        <f>SUM(I61:I62)</f>
        <v>40.744452044609666</v>
      </c>
      <c r="J63" s="29">
        <f>I63*1000/H63</f>
        <v>38.43816230623553</v>
      </c>
    </row>
    <row r="64" ht="12.75">
      <c r="G64" s="1"/>
    </row>
    <row r="65" ht="12.75">
      <c r="G65" s="1"/>
    </row>
    <row r="66" spans="1:10" ht="12.75" customHeight="1">
      <c r="A66" s="4" t="s">
        <v>32</v>
      </c>
      <c r="B66" s="4"/>
      <c r="C66" s="4"/>
      <c r="D66" s="4"/>
      <c r="G66" s="4" t="s">
        <v>32</v>
      </c>
      <c r="H66" s="4"/>
      <c r="I66" s="4"/>
      <c r="J66" s="4"/>
    </row>
    <row r="67" spans="1:10" ht="12.75" customHeight="1">
      <c r="A67" s="7" t="s">
        <v>4</v>
      </c>
      <c r="B67" s="8" t="s">
        <v>5</v>
      </c>
      <c r="C67" s="9" t="s">
        <v>6</v>
      </c>
      <c r="D67" s="10" t="s">
        <v>7</v>
      </c>
      <c r="G67" s="7" t="s">
        <v>4</v>
      </c>
      <c r="H67" s="8" t="s">
        <v>5</v>
      </c>
      <c r="I67" s="9" t="s">
        <v>6</v>
      </c>
      <c r="J67" s="10" t="s">
        <v>7</v>
      </c>
    </row>
    <row r="68" spans="1:10" ht="12.75">
      <c r="A68" s="7"/>
      <c r="B68" s="8" t="s">
        <v>9</v>
      </c>
      <c r="C68" s="9" t="s">
        <v>10</v>
      </c>
      <c r="D68" s="10" t="s">
        <v>10</v>
      </c>
      <c r="G68" s="7"/>
      <c r="H68" s="8" t="s">
        <v>9</v>
      </c>
      <c r="I68" s="9" t="s">
        <v>10</v>
      </c>
      <c r="J68" s="10" t="s">
        <v>10</v>
      </c>
    </row>
    <row r="69" spans="1:10" ht="12.75">
      <c r="A69" s="24" t="s">
        <v>1</v>
      </c>
      <c r="B69" s="25">
        <v>1000</v>
      </c>
      <c r="C69" s="26">
        <f>B69*D69/1000</f>
        <v>36.62991026919242</v>
      </c>
      <c r="D69" s="26">
        <f>D14</f>
        <v>36.62991026919242</v>
      </c>
      <c r="G69" s="24" t="s">
        <v>1</v>
      </c>
      <c r="H69" s="25">
        <v>1000</v>
      </c>
      <c r="I69" s="26">
        <f>H69*J69/1000</f>
        <v>28.994052044609667</v>
      </c>
      <c r="J69" s="26">
        <f>J14</f>
        <v>28.994052044609667</v>
      </c>
    </row>
    <row r="70" spans="1:10" ht="12.75">
      <c r="A70" s="27" t="s">
        <v>33</v>
      </c>
      <c r="B70" s="25">
        <v>30</v>
      </c>
      <c r="C70" s="26">
        <f>B70*D70/1000</f>
        <v>14.202000000000002</v>
      </c>
      <c r="D70" s="26">
        <f>26.3*F5*F6</f>
        <v>473.40000000000003</v>
      </c>
      <c r="G70" s="27" t="s">
        <v>33</v>
      </c>
      <c r="H70" s="25">
        <v>30</v>
      </c>
      <c r="I70" s="26">
        <f>H70*J70/1000</f>
        <v>14.202000000000002</v>
      </c>
      <c r="J70" s="26">
        <f>D70</f>
        <v>473.40000000000003</v>
      </c>
    </row>
    <row r="71" spans="1:10" ht="12.75">
      <c r="A71" s="28" t="s">
        <v>17</v>
      </c>
      <c r="B71" s="25">
        <f>SUM(B69:B70)</f>
        <v>1030</v>
      </c>
      <c r="C71" s="26">
        <f>SUM(C69:C70)</f>
        <v>50.83191026919242</v>
      </c>
      <c r="D71" s="29">
        <f>C71*1000/B71</f>
        <v>49.351369193390696</v>
      </c>
      <c r="G71" s="28" t="s">
        <v>17</v>
      </c>
      <c r="H71" s="25">
        <f>SUM(H69:H70)</f>
        <v>1030</v>
      </c>
      <c r="I71" s="26">
        <f>SUM(I69:I70)</f>
        <v>43.19605204460967</v>
      </c>
      <c r="J71" s="29">
        <f>I71*1000/H71</f>
        <v>41.93791460641716</v>
      </c>
    </row>
    <row r="72" ht="12.75">
      <c r="G72" s="1"/>
    </row>
    <row r="73" ht="12.75">
      <c r="G73" s="1"/>
    </row>
    <row r="74" spans="1:10" ht="12.75" customHeight="1">
      <c r="A74" s="4" t="s">
        <v>34</v>
      </c>
      <c r="B74" s="4"/>
      <c r="C74" s="4"/>
      <c r="D74" s="4"/>
      <c r="G74" s="4" t="s">
        <v>35</v>
      </c>
      <c r="H74" s="4"/>
      <c r="I74" s="4"/>
      <c r="J74" s="4"/>
    </row>
    <row r="75" spans="1:10" ht="12.75" customHeight="1">
      <c r="A75" s="7" t="s">
        <v>4</v>
      </c>
      <c r="B75" s="8" t="s">
        <v>5</v>
      </c>
      <c r="C75" s="9" t="s">
        <v>6</v>
      </c>
      <c r="D75" s="10" t="s">
        <v>7</v>
      </c>
      <c r="G75" s="7" t="s">
        <v>4</v>
      </c>
      <c r="H75" s="8" t="s">
        <v>5</v>
      </c>
      <c r="I75" s="9" t="s">
        <v>6</v>
      </c>
      <c r="J75" s="10" t="s">
        <v>7</v>
      </c>
    </row>
    <row r="76" spans="1:10" ht="12.75">
      <c r="A76" s="7"/>
      <c r="B76" s="8" t="s">
        <v>9</v>
      </c>
      <c r="C76" s="9" t="s">
        <v>10</v>
      </c>
      <c r="D76" s="10" t="s">
        <v>10</v>
      </c>
      <c r="G76" s="7"/>
      <c r="H76" s="8" t="s">
        <v>9</v>
      </c>
      <c r="I76" s="9" t="s">
        <v>10</v>
      </c>
      <c r="J76" s="10" t="s">
        <v>10</v>
      </c>
    </row>
    <row r="77" spans="1:10" ht="12.75">
      <c r="A77" s="24" t="s">
        <v>1</v>
      </c>
      <c r="B77" s="25">
        <v>1000</v>
      </c>
      <c r="C77" s="26">
        <f>B77*D77/1000</f>
        <v>36.62991026919242</v>
      </c>
      <c r="D77" s="26">
        <f>D14</f>
        <v>36.62991026919242</v>
      </c>
      <c r="G77" s="24" t="s">
        <v>1</v>
      </c>
      <c r="H77" s="25">
        <v>1000</v>
      </c>
      <c r="I77" s="26">
        <f>H77*J77/1000</f>
        <v>28.994052044609667</v>
      </c>
      <c r="J77" s="26">
        <f>J14</f>
        <v>28.994052044609667</v>
      </c>
    </row>
    <row r="78" spans="1:10" ht="12.75">
      <c r="A78" s="27" t="s">
        <v>36</v>
      </c>
      <c r="B78" s="25">
        <v>40</v>
      </c>
      <c r="C78" s="26">
        <f>B78*D78/1000</f>
        <v>17.467200000000002</v>
      </c>
      <c r="D78" s="26">
        <f>24.26*F5*F6</f>
        <v>436.68</v>
      </c>
      <c r="G78" s="27" t="s">
        <v>37</v>
      </c>
      <c r="H78" s="25">
        <v>40</v>
      </c>
      <c r="I78" s="26">
        <f>H78*J78/1000</f>
        <v>17.467200000000002</v>
      </c>
      <c r="J78" s="26">
        <f>D78</f>
        <v>436.68</v>
      </c>
    </row>
    <row r="79" spans="1:10" ht="12.75">
      <c r="A79" s="27" t="s">
        <v>38</v>
      </c>
      <c r="B79" s="25">
        <v>70</v>
      </c>
      <c r="C79" s="26">
        <f>B79*D79/1000</f>
        <v>20.664</v>
      </c>
      <c r="D79" s="26">
        <f>16.4*F5*F6</f>
        <v>295.2</v>
      </c>
      <c r="G79" s="27" t="s">
        <v>38</v>
      </c>
      <c r="H79" s="25">
        <v>70</v>
      </c>
      <c r="I79" s="26">
        <f>H79*J79/1000</f>
        <v>20.664</v>
      </c>
      <c r="J79" s="26">
        <f>D79</f>
        <v>295.2</v>
      </c>
    </row>
    <row r="80" spans="1:10" ht="12.75">
      <c r="A80" s="28" t="s">
        <v>17</v>
      </c>
      <c r="B80" s="25">
        <f>SUM(B77:B79)</f>
        <v>1110</v>
      </c>
      <c r="C80" s="26">
        <f>SUM(C77:C79)</f>
        <v>74.76111026919243</v>
      </c>
      <c r="D80" s="29">
        <f>C80*1000/B80</f>
        <v>67.35235159386706</v>
      </c>
      <c r="G80" s="28" t="s">
        <v>17</v>
      </c>
      <c r="H80" s="25">
        <f>SUM(H77:H78)</f>
        <v>1040</v>
      </c>
      <c r="I80" s="26">
        <f>SUM(I77:I79)</f>
        <v>67.12525204460968</v>
      </c>
      <c r="J80" s="29">
        <f>I80*1000/H80</f>
        <v>64.54351158135546</v>
      </c>
    </row>
    <row r="81" ht="12.75">
      <c r="G81" s="1"/>
    </row>
    <row r="82" ht="12.75">
      <c r="G82" s="1"/>
    </row>
    <row r="83" spans="1:10" ht="12.75" customHeight="1">
      <c r="A83" s="4" t="s">
        <v>39</v>
      </c>
      <c r="B83" s="4"/>
      <c r="C83" s="4"/>
      <c r="D83" s="4"/>
      <c r="G83" s="4" t="s">
        <v>39</v>
      </c>
      <c r="H83" s="4"/>
      <c r="I83" s="4"/>
      <c r="J83" s="4"/>
    </row>
    <row r="84" spans="1:10" ht="12.75" customHeight="1">
      <c r="A84" s="7" t="s">
        <v>4</v>
      </c>
      <c r="B84" s="8" t="s">
        <v>5</v>
      </c>
      <c r="C84" s="9" t="s">
        <v>6</v>
      </c>
      <c r="D84" s="10" t="s">
        <v>7</v>
      </c>
      <c r="G84" s="7" t="s">
        <v>4</v>
      </c>
      <c r="H84" s="8" t="s">
        <v>5</v>
      </c>
      <c r="I84" s="9" t="s">
        <v>6</v>
      </c>
      <c r="J84" s="10" t="s">
        <v>7</v>
      </c>
    </row>
    <row r="85" spans="1:10" ht="12.75">
      <c r="A85" s="7"/>
      <c r="B85" s="8" t="s">
        <v>9</v>
      </c>
      <c r="C85" s="9" t="s">
        <v>10</v>
      </c>
      <c r="D85" s="10" t="s">
        <v>10</v>
      </c>
      <c r="G85" s="7"/>
      <c r="H85" s="8" t="s">
        <v>9</v>
      </c>
      <c r="I85" s="9" t="s">
        <v>10</v>
      </c>
      <c r="J85" s="10" t="s">
        <v>10</v>
      </c>
    </row>
    <row r="86" spans="1:10" ht="12.75">
      <c r="A86" s="24" t="s">
        <v>1</v>
      </c>
      <c r="B86" s="25">
        <v>1000</v>
      </c>
      <c r="C86" s="26">
        <f>B86*D86/1000</f>
        <v>36.62991026919242</v>
      </c>
      <c r="D86" s="26">
        <f>D14</f>
        <v>36.62991026919242</v>
      </c>
      <c r="G86" s="24" t="s">
        <v>1</v>
      </c>
      <c r="H86" s="25">
        <v>1000</v>
      </c>
      <c r="I86" s="26">
        <f>H86*J86/1000</f>
        <v>28.994052044609667</v>
      </c>
      <c r="J86" s="26">
        <f>J14</f>
        <v>28.994052044609667</v>
      </c>
    </row>
    <row r="87" spans="1:10" ht="12.75">
      <c r="A87" s="27" t="s">
        <v>40</v>
      </c>
      <c r="B87" s="25">
        <v>50</v>
      </c>
      <c r="C87" s="26">
        <f>B87*D87/1000</f>
        <v>16.92</v>
      </c>
      <c r="D87" s="26">
        <f>18.8*F5*F6</f>
        <v>338.40000000000003</v>
      </c>
      <c r="G87" s="27" t="s">
        <v>40</v>
      </c>
      <c r="H87" s="25">
        <v>50</v>
      </c>
      <c r="I87" s="26">
        <f>H87*J87/1000</f>
        <v>16.92</v>
      </c>
      <c r="J87" s="26">
        <f>D87</f>
        <v>338.40000000000003</v>
      </c>
    </row>
    <row r="88" spans="1:10" ht="12.75">
      <c r="A88" s="27" t="s">
        <v>41</v>
      </c>
      <c r="B88" s="25">
        <v>70</v>
      </c>
      <c r="C88" s="26">
        <f>B88*D88/1000</f>
        <v>24.595200000000002</v>
      </c>
      <c r="D88" s="26">
        <f>19.52*F5*F6</f>
        <v>351.36</v>
      </c>
      <c r="G88" s="27" t="s">
        <v>41</v>
      </c>
      <c r="H88" s="25">
        <v>70</v>
      </c>
      <c r="I88" s="26">
        <f>H88*J88/1000</f>
        <v>24.595200000000002</v>
      </c>
      <c r="J88" s="26">
        <f>D88</f>
        <v>351.36</v>
      </c>
    </row>
    <row r="89" spans="1:10" ht="12.75">
      <c r="A89" s="28" t="s">
        <v>17</v>
      </c>
      <c r="B89" s="25">
        <f>SUM(B86:B88)</f>
        <v>1120</v>
      </c>
      <c r="C89" s="26">
        <f>SUM(C86:C88)</f>
        <v>78.14511026919243</v>
      </c>
      <c r="D89" s="29">
        <f>C89*1000/B89</f>
        <v>69.77241988320753</v>
      </c>
      <c r="G89" s="28" t="s">
        <v>17</v>
      </c>
      <c r="H89" s="25">
        <f>SUM(H86:H88)</f>
        <v>1120</v>
      </c>
      <c r="I89" s="26">
        <f>SUM(I86:I88)</f>
        <v>70.50925204460967</v>
      </c>
      <c r="J89" s="29">
        <f>I89*1000/H89</f>
        <v>62.95468932554434</v>
      </c>
    </row>
    <row r="90" ht="12.75">
      <c r="G90" s="1"/>
    </row>
    <row r="91" ht="12.75">
      <c r="G91" s="1"/>
    </row>
    <row r="92" spans="1:10" ht="12.75" customHeight="1">
      <c r="A92" s="4" t="s">
        <v>42</v>
      </c>
      <c r="B92" s="4"/>
      <c r="C92" s="4"/>
      <c r="D92" s="4"/>
      <c r="G92" s="4" t="s">
        <v>42</v>
      </c>
      <c r="H92" s="4"/>
      <c r="I92" s="4"/>
      <c r="J92" s="4"/>
    </row>
    <row r="93" spans="1:10" ht="12.75" customHeight="1">
      <c r="A93" s="7" t="s">
        <v>4</v>
      </c>
      <c r="B93" s="8" t="s">
        <v>5</v>
      </c>
      <c r="C93" s="9" t="s">
        <v>6</v>
      </c>
      <c r="D93" s="10" t="s">
        <v>7</v>
      </c>
      <c r="G93" s="7" t="s">
        <v>4</v>
      </c>
      <c r="H93" s="8" t="s">
        <v>5</v>
      </c>
      <c r="I93" s="9" t="s">
        <v>6</v>
      </c>
      <c r="J93" s="10" t="s">
        <v>7</v>
      </c>
    </row>
    <row r="94" spans="1:10" ht="12.75">
      <c r="A94" s="7"/>
      <c r="B94" s="8" t="s">
        <v>9</v>
      </c>
      <c r="C94" s="9" t="s">
        <v>10</v>
      </c>
      <c r="D94" s="10" t="s">
        <v>10</v>
      </c>
      <c r="G94" s="7"/>
      <c r="H94" s="8" t="s">
        <v>9</v>
      </c>
      <c r="I94" s="9" t="s">
        <v>10</v>
      </c>
      <c r="J94" s="10" t="s">
        <v>10</v>
      </c>
    </row>
    <row r="95" spans="1:10" ht="12.75">
      <c r="A95" s="24" t="s">
        <v>1</v>
      </c>
      <c r="B95" s="25">
        <v>1000</v>
      </c>
      <c r="C95" s="26">
        <f>B95*D95/1000</f>
        <v>36.62991026919242</v>
      </c>
      <c r="D95" s="26">
        <f>D14</f>
        <v>36.62991026919242</v>
      </c>
      <c r="G95" s="24" t="s">
        <v>1</v>
      </c>
      <c r="H95" s="25">
        <v>1000</v>
      </c>
      <c r="I95" s="26">
        <f>H95*J95/1000</f>
        <v>28.994052044609667</v>
      </c>
      <c r="J95" s="26">
        <f>J14</f>
        <v>28.994052044609667</v>
      </c>
    </row>
    <row r="96" spans="1:10" ht="12.75">
      <c r="A96" s="27" t="s">
        <v>43</v>
      </c>
      <c r="B96" s="25">
        <v>120</v>
      </c>
      <c r="C96" s="26">
        <f>B96*D96/1000</f>
        <v>40.0896</v>
      </c>
      <c r="D96" s="26">
        <f>18.56*F5*F6</f>
        <v>334.08</v>
      </c>
      <c r="G96" s="27" t="s">
        <v>43</v>
      </c>
      <c r="H96" s="25">
        <v>120</v>
      </c>
      <c r="I96" s="26">
        <f>H96*J96/1000</f>
        <v>40.0896</v>
      </c>
      <c r="J96" s="26">
        <f>D96</f>
        <v>334.08</v>
      </c>
    </row>
    <row r="97" spans="1:10" ht="12.75">
      <c r="A97" s="28" t="s">
        <v>17</v>
      </c>
      <c r="B97" s="25">
        <f>SUM(B95:B96)</f>
        <v>1120</v>
      </c>
      <c r="C97" s="26">
        <f>SUM(C95:C96)</f>
        <v>76.71951026919243</v>
      </c>
      <c r="D97" s="29">
        <f>C97*1000/B97</f>
        <v>68.49956274035038</v>
      </c>
      <c r="G97" s="28" t="s">
        <v>17</v>
      </c>
      <c r="H97" s="25">
        <f>SUM(H95:H96)</f>
        <v>1120</v>
      </c>
      <c r="I97" s="26">
        <f>SUM(I95:I96)</f>
        <v>69.08365204460966</v>
      </c>
      <c r="J97" s="29">
        <f>I97*1000/H97</f>
        <v>61.6818321826872</v>
      </c>
    </row>
    <row r="98" ht="12.75">
      <c r="G98" s="1"/>
    </row>
    <row r="99" ht="12.75">
      <c r="G99" s="1"/>
    </row>
    <row r="100" spans="1:10" ht="12.75" customHeight="1">
      <c r="A100" s="4" t="s">
        <v>44</v>
      </c>
      <c r="B100" s="4"/>
      <c r="C100" s="4"/>
      <c r="D100" s="4"/>
      <c r="G100" s="4" t="s">
        <v>44</v>
      </c>
      <c r="H100" s="4"/>
      <c r="I100" s="4"/>
      <c r="J100" s="4"/>
    </row>
    <row r="101" spans="1:10" ht="12.75" customHeight="1">
      <c r="A101" s="7" t="s">
        <v>4</v>
      </c>
      <c r="B101" s="8" t="s">
        <v>5</v>
      </c>
      <c r="C101" s="9" t="s">
        <v>6</v>
      </c>
      <c r="D101" s="10" t="s">
        <v>7</v>
      </c>
      <c r="G101" s="7" t="s">
        <v>4</v>
      </c>
      <c r="H101" s="8" t="s">
        <v>5</v>
      </c>
      <c r="I101" s="9" t="s">
        <v>6</v>
      </c>
      <c r="J101" s="10" t="s">
        <v>7</v>
      </c>
    </row>
    <row r="102" spans="1:10" ht="12.75">
      <c r="A102" s="7"/>
      <c r="B102" s="8" t="s">
        <v>9</v>
      </c>
      <c r="C102" s="9" t="s">
        <v>10</v>
      </c>
      <c r="D102" s="10" t="s">
        <v>10</v>
      </c>
      <c r="G102" s="7"/>
      <c r="H102" s="8" t="s">
        <v>9</v>
      </c>
      <c r="I102" s="9" t="s">
        <v>10</v>
      </c>
      <c r="J102" s="10" t="s">
        <v>10</v>
      </c>
    </row>
    <row r="103" spans="1:10" ht="12.75">
      <c r="A103" s="24" t="s">
        <v>1</v>
      </c>
      <c r="B103" s="25">
        <v>1000</v>
      </c>
      <c r="C103" s="26">
        <f>B103*D103/1000</f>
        <v>36.62991026919242</v>
      </c>
      <c r="D103" s="26">
        <f>D14</f>
        <v>36.62991026919242</v>
      </c>
      <c r="G103" s="24" t="s">
        <v>1</v>
      </c>
      <c r="H103" s="25">
        <v>1000</v>
      </c>
      <c r="I103" s="26">
        <f>H103*J103/1000</f>
        <v>28.994052044609667</v>
      </c>
      <c r="J103" s="26">
        <f>J14</f>
        <v>28.994052044609667</v>
      </c>
    </row>
    <row r="104" spans="1:10" ht="12.75">
      <c r="A104" s="27" t="s">
        <v>45</v>
      </c>
      <c r="B104" s="25">
        <v>20</v>
      </c>
      <c r="C104" s="26">
        <f>B104*D104/1000</f>
        <v>10.8072</v>
      </c>
      <c r="D104" s="26">
        <f>30.02*F5*F6</f>
        <v>540.36</v>
      </c>
      <c r="G104" s="27" t="s">
        <v>45</v>
      </c>
      <c r="H104" s="25">
        <v>20</v>
      </c>
      <c r="I104" s="26">
        <f>H104*J104/1000</f>
        <v>10.8072</v>
      </c>
      <c r="J104" s="26">
        <f>D104</f>
        <v>540.36</v>
      </c>
    </row>
    <row r="105" spans="1:10" ht="12.75">
      <c r="A105" s="28" t="s">
        <v>17</v>
      </c>
      <c r="B105" s="25">
        <f>SUM(B103:B104)</f>
        <v>1020</v>
      </c>
      <c r="C105" s="26">
        <f>SUM(C103:C104)</f>
        <v>47.437110269192424</v>
      </c>
      <c r="D105" s="29">
        <f>C105*1000/B105</f>
        <v>46.506970852149436</v>
      </c>
      <c r="G105" s="28" t="s">
        <v>17</v>
      </c>
      <c r="H105" s="25">
        <f>SUM(H103:H104)</f>
        <v>1020</v>
      </c>
      <c r="I105" s="26">
        <f>SUM(I103:I104)</f>
        <v>39.80125204460967</v>
      </c>
      <c r="J105" s="29">
        <f>I105*1000/H105</f>
        <v>39.02083533785262</v>
      </c>
    </row>
    <row r="106" ht="12.75">
      <c r="G106" s="1"/>
    </row>
    <row r="107" ht="12.75">
      <c r="G107" s="1"/>
    </row>
    <row r="108" spans="1:10" ht="12.75" customHeight="1">
      <c r="A108" s="4" t="s">
        <v>46</v>
      </c>
      <c r="B108" s="4"/>
      <c r="C108" s="4"/>
      <c r="D108" s="4"/>
      <c r="G108" s="4" t="s">
        <v>46</v>
      </c>
      <c r="H108" s="4"/>
      <c r="I108" s="4"/>
      <c r="J108" s="4"/>
    </row>
    <row r="109" spans="1:10" ht="12.75" customHeight="1">
      <c r="A109" s="7" t="s">
        <v>4</v>
      </c>
      <c r="B109" s="8" t="s">
        <v>5</v>
      </c>
      <c r="C109" s="9" t="s">
        <v>6</v>
      </c>
      <c r="D109" s="10" t="s">
        <v>7</v>
      </c>
      <c r="G109" s="7" t="s">
        <v>4</v>
      </c>
      <c r="H109" s="8" t="s">
        <v>5</v>
      </c>
      <c r="I109" s="9" t="s">
        <v>6</v>
      </c>
      <c r="J109" s="10" t="s">
        <v>7</v>
      </c>
    </row>
    <row r="110" spans="1:10" ht="12.75">
      <c r="A110" s="7"/>
      <c r="B110" s="8" t="s">
        <v>9</v>
      </c>
      <c r="C110" s="9" t="s">
        <v>10</v>
      </c>
      <c r="D110" s="10" t="s">
        <v>10</v>
      </c>
      <c r="G110" s="7"/>
      <c r="H110" s="8" t="s">
        <v>9</v>
      </c>
      <c r="I110" s="9" t="s">
        <v>10</v>
      </c>
      <c r="J110" s="10" t="s">
        <v>10</v>
      </c>
    </row>
    <row r="111" spans="1:10" ht="12.75">
      <c r="A111" s="24" t="s">
        <v>1</v>
      </c>
      <c r="B111" s="25">
        <v>1000</v>
      </c>
      <c r="C111" s="26">
        <f>B111*D111/1000</f>
        <v>36.62991026919242</v>
      </c>
      <c r="D111" s="26">
        <f>D14</f>
        <v>36.62991026919242</v>
      </c>
      <c r="G111" s="24" t="s">
        <v>1</v>
      </c>
      <c r="H111" s="25">
        <v>1000</v>
      </c>
      <c r="I111" s="26">
        <f>H111*J111/1000</f>
        <v>28.994052044609667</v>
      </c>
      <c r="J111" s="26">
        <f>J14</f>
        <v>28.994052044609667</v>
      </c>
    </row>
    <row r="112" spans="1:10" ht="12.75">
      <c r="A112" s="27" t="s">
        <v>47</v>
      </c>
      <c r="B112" s="25">
        <v>60</v>
      </c>
      <c r="C112" s="26">
        <f>B112*D112/1000</f>
        <v>19.396800000000002</v>
      </c>
      <c r="D112" s="26">
        <f>17.96*F5*F6</f>
        <v>323.28000000000003</v>
      </c>
      <c r="G112" s="27" t="s">
        <v>47</v>
      </c>
      <c r="H112" s="25">
        <v>60</v>
      </c>
      <c r="I112" s="26">
        <f>H112*J112/1000</f>
        <v>19.396800000000002</v>
      </c>
      <c r="J112" s="26">
        <f>D112</f>
        <v>323.28000000000003</v>
      </c>
    </row>
    <row r="113" spans="1:10" ht="12.75">
      <c r="A113" s="28" t="s">
        <v>17</v>
      </c>
      <c r="B113" s="25">
        <f>SUM(B111:B112)</f>
        <v>1060</v>
      </c>
      <c r="C113" s="26">
        <f>SUM(C111:C112)</f>
        <v>56.02671026919242</v>
      </c>
      <c r="D113" s="29">
        <f>C113*1000/B113</f>
        <v>52.85538704640795</v>
      </c>
      <c r="G113" s="28" t="s">
        <v>17</v>
      </c>
      <c r="H113" s="25">
        <f>SUM(H111:H112)</f>
        <v>1060</v>
      </c>
      <c r="I113" s="26">
        <f>SUM(I111:I112)</f>
        <v>48.39085204460967</v>
      </c>
      <c r="J113" s="29">
        <f>I113*1000/H113</f>
        <v>45.651747211895916</v>
      </c>
    </row>
    <row r="114" ht="12.75">
      <c r="G114" s="1"/>
    </row>
    <row r="115" ht="12.75">
      <c r="G115" s="1"/>
    </row>
    <row r="116" spans="1:10" ht="12.75" customHeight="1">
      <c r="A116" s="4" t="s">
        <v>48</v>
      </c>
      <c r="B116" s="4"/>
      <c r="C116" s="4"/>
      <c r="D116" s="4"/>
      <c r="G116" s="4" t="s">
        <v>48</v>
      </c>
      <c r="H116" s="4"/>
      <c r="I116" s="4"/>
      <c r="J116" s="4"/>
    </row>
    <row r="117" spans="1:10" ht="12.75" customHeight="1">
      <c r="A117" s="7" t="s">
        <v>4</v>
      </c>
      <c r="B117" s="8" t="s">
        <v>5</v>
      </c>
      <c r="C117" s="9" t="s">
        <v>6</v>
      </c>
      <c r="D117" s="10" t="s">
        <v>7</v>
      </c>
      <c r="G117" s="7" t="s">
        <v>4</v>
      </c>
      <c r="H117" s="8" t="s">
        <v>5</v>
      </c>
      <c r="I117" s="9" t="s">
        <v>6</v>
      </c>
      <c r="J117" s="10" t="s">
        <v>7</v>
      </c>
    </row>
    <row r="118" spans="1:10" ht="12.75">
      <c r="A118" s="7"/>
      <c r="B118" s="8" t="s">
        <v>9</v>
      </c>
      <c r="C118" s="9" t="s">
        <v>10</v>
      </c>
      <c r="D118" s="10" t="s">
        <v>10</v>
      </c>
      <c r="G118" s="7"/>
      <c r="H118" s="8" t="s">
        <v>9</v>
      </c>
      <c r="I118" s="9" t="s">
        <v>10</v>
      </c>
      <c r="J118" s="10" t="s">
        <v>10</v>
      </c>
    </row>
    <row r="119" spans="1:10" ht="12.75">
      <c r="A119" s="24" t="s">
        <v>1</v>
      </c>
      <c r="B119" s="25">
        <v>1000</v>
      </c>
      <c r="C119" s="26">
        <f>B119*D119/1000</f>
        <v>36.62991026919242</v>
      </c>
      <c r="D119" s="26">
        <f>D14</f>
        <v>36.62991026919242</v>
      </c>
      <c r="G119" s="24" t="s">
        <v>1</v>
      </c>
      <c r="H119" s="25">
        <v>1000</v>
      </c>
      <c r="I119" s="26">
        <f>H119*J119/1000</f>
        <v>28.994052044609667</v>
      </c>
      <c r="J119" s="26">
        <f>J14</f>
        <v>28.994052044609667</v>
      </c>
    </row>
    <row r="120" spans="1:10" ht="12.75">
      <c r="A120" s="27" t="s">
        <v>49</v>
      </c>
      <c r="B120" s="25">
        <v>40</v>
      </c>
      <c r="C120" s="26">
        <f>B120*D120/1000</f>
        <v>9.5616</v>
      </c>
      <c r="D120" s="26">
        <f>13.28*F5*F6</f>
        <v>239.04</v>
      </c>
      <c r="G120" s="27" t="s">
        <v>50</v>
      </c>
      <c r="H120" s="25">
        <v>40</v>
      </c>
      <c r="I120" s="26">
        <f>H120*J120/1000</f>
        <v>9.5616</v>
      </c>
      <c r="J120" s="26">
        <f>D120</f>
        <v>239.04</v>
      </c>
    </row>
    <row r="121" spans="1:10" ht="12.75">
      <c r="A121" s="28" t="s">
        <v>17</v>
      </c>
      <c r="B121" s="25">
        <f>SUM(B119:B120)</f>
        <v>1040</v>
      </c>
      <c r="C121" s="26">
        <f>SUM(C119:C120)</f>
        <v>46.19151026919242</v>
      </c>
      <c r="D121" s="29">
        <f>C121*1000/B121</f>
        <v>44.41491372037733</v>
      </c>
      <c r="G121" s="28" t="s">
        <v>17</v>
      </c>
      <c r="H121" s="25">
        <f>SUM(H119:H120)</f>
        <v>1040</v>
      </c>
      <c r="I121" s="26">
        <f>SUM(I119:I120)</f>
        <v>38.555652044609666</v>
      </c>
      <c r="J121" s="29">
        <f>I121*1000/H121</f>
        <v>37.07274235058621</v>
      </c>
    </row>
    <row r="122" ht="12.75">
      <c r="G122" s="1"/>
    </row>
    <row r="123" ht="12.75">
      <c r="G123" s="1"/>
    </row>
    <row r="124" spans="1:10" ht="12.75" customHeight="1">
      <c r="A124" s="4" t="s">
        <v>51</v>
      </c>
      <c r="B124" s="4"/>
      <c r="C124" s="4"/>
      <c r="D124" s="4"/>
      <c r="G124" s="4" t="s">
        <v>51</v>
      </c>
      <c r="H124" s="4"/>
      <c r="I124" s="4"/>
      <c r="J124" s="4"/>
    </row>
    <row r="125" spans="1:10" ht="12.75" customHeight="1">
      <c r="A125" s="7" t="s">
        <v>4</v>
      </c>
      <c r="B125" s="8" t="s">
        <v>5</v>
      </c>
      <c r="C125" s="9" t="s">
        <v>6</v>
      </c>
      <c r="D125" s="10" t="s">
        <v>7</v>
      </c>
      <c r="G125" s="7" t="s">
        <v>4</v>
      </c>
      <c r="H125" s="8" t="s">
        <v>5</v>
      </c>
      <c r="I125" s="9" t="s">
        <v>6</v>
      </c>
      <c r="J125" s="10" t="s">
        <v>7</v>
      </c>
    </row>
    <row r="126" spans="1:10" ht="12.75">
      <c r="A126" s="7"/>
      <c r="B126" s="8" t="s">
        <v>9</v>
      </c>
      <c r="C126" s="9" t="s">
        <v>10</v>
      </c>
      <c r="D126" s="10" t="s">
        <v>10</v>
      </c>
      <c r="G126" s="7"/>
      <c r="H126" s="8" t="s">
        <v>9</v>
      </c>
      <c r="I126" s="9" t="s">
        <v>10</v>
      </c>
      <c r="J126" s="10" t="s">
        <v>10</v>
      </c>
    </row>
    <row r="127" spans="1:10" ht="12.75">
      <c r="A127" s="24" t="s">
        <v>1</v>
      </c>
      <c r="B127" s="25">
        <v>1000</v>
      </c>
      <c r="C127" s="26">
        <f>B127*D127/1000</f>
        <v>36.62991026919242</v>
      </c>
      <c r="D127" s="26">
        <f>D14</f>
        <v>36.62991026919242</v>
      </c>
      <c r="G127" s="24" t="s">
        <v>1</v>
      </c>
      <c r="H127" s="25">
        <v>1000</v>
      </c>
      <c r="I127" s="26">
        <f>H127*J127/1000</f>
        <v>28.994052044609667</v>
      </c>
      <c r="J127" s="26">
        <f>J14</f>
        <v>28.994052044609667</v>
      </c>
    </row>
    <row r="128" spans="1:10" ht="12.75">
      <c r="A128" s="27" t="s">
        <v>52</v>
      </c>
      <c r="B128" s="25">
        <v>60</v>
      </c>
      <c r="C128" s="26">
        <f>B128*D128/1000</f>
        <v>17.517599999999998</v>
      </c>
      <c r="D128" s="26">
        <f>16.22*F5*F6</f>
        <v>291.96</v>
      </c>
      <c r="G128" s="27" t="s">
        <v>52</v>
      </c>
      <c r="H128" s="25">
        <v>60</v>
      </c>
      <c r="I128" s="26">
        <f>H128*J128/1000</f>
        <v>17.517599999999998</v>
      </c>
      <c r="J128" s="26">
        <f>D128</f>
        <v>291.96</v>
      </c>
    </row>
    <row r="129" spans="1:10" ht="12.75">
      <c r="A129" s="27" t="s">
        <v>53</v>
      </c>
      <c r="B129" s="25">
        <v>70</v>
      </c>
      <c r="C129" s="26">
        <f>D129*B129/1000</f>
        <v>19.227600000000002</v>
      </c>
      <c r="D129" s="26">
        <f>15.26*F5*F6</f>
        <v>274.68</v>
      </c>
      <c r="G129" s="27" t="s">
        <v>53</v>
      </c>
      <c r="H129" s="25">
        <v>70</v>
      </c>
      <c r="I129" s="26">
        <f>J129*H129/1000</f>
        <v>19.227600000000002</v>
      </c>
      <c r="J129" s="26">
        <f>D129</f>
        <v>274.68</v>
      </c>
    </row>
    <row r="130" spans="1:10" ht="12.75">
      <c r="A130" s="28" t="s">
        <v>17</v>
      </c>
      <c r="B130" s="25">
        <f>SUM(B127:B129)</f>
        <v>1130</v>
      </c>
      <c r="C130" s="26">
        <f>SUM(C127:C129)</f>
        <v>73.37511026919242</v>
      </c>
      <c r="D130" s="29">
        <f>C130*1000/B130</f>
        <v>64.93372590194019</v>
      </c>
      <c r="G130" s="28" t="s">
        <v>17</v>
      </c>
      <c r="H130" s="25">
        <f>SUM(H127:H129)</f>
        <v>1130</v>
      </c>
      <c r="I130" s="26">
        <f>SUM(I127:I129)</f>
        <v>65.73925204460966</v>
      </c>
      <c r="J130" s="29">
        <f>I130*1000/H130</f>
        <v>58.1763292430174</v>
      </c>
    </row>
    <row r="131" ht="12.75">
      <c r="G131" s="1"/>
    </row>
    <row r="132" ht="12.75">
      <c r="G132" s="1"/>
    </row>
    <row r="133" spans="1:10" ht="12.75" customHeight="1">
      <c r="A133" s="4" t="s">
        <v>54</v>
      </c>
      <c r="B133" s="4"/>
      <c r="C133" s="4"/>
      <c r="D133" s="4"/>
      <c r="G133" s="4" t="s">
        <v>54</v>
      </c>
      <c r="H133" s="4"/>
      <c r="I133" s="4"/>
      <c r="J133" s="4"/>
    </row>
    <row r="134" spans="1:10" ht="12.75" customHeight="1">
      <c r="A134" s="7" t="s">
        <v>4</v>
      </c>
      <c r="B134" s="8" t="s">
        <v>5</v>
      </c>
      <c r="C134" s="9" t="s">
        <v>6</v>
      </c>
      <c r="D134" s="10" t="s">
        <v>7</v>
      </c>
      <c r="G134" s="7" t="s">
        <v>4</v>
      </c>
      <c r="H134" s="8" t="s">
        <v>5</v>
      </c>
      <c r="I134" s="9" t="s">
        <v>6</v>
      </c>
      <c r="J134" s="10" t="s">
        <v>7</v>
      </c>
    </row>
    <row r="135" spans="1:10" ht="12.75">
      <c r="A135" s="7"/>
      <c r="B135" s="8" t="s">
        <v>9</v>
      </c>
      <c r="C135" s="9" t="s">
        <v>10</v>
      </c>
      <c r="D135" s="10" t="s">
        <v>10</v>
      </c>
      <c r="G135" s="7"/>
      <c r="H135" s="8" t="s">
        <v>9</v>
      </c>
      <c r="I135" s="9" t="s">
        <v>10</v>
      </c>
      <c r="J135" s="10" t="s">
        <v>10</v>
      </c>
    </row>
    <row r="136" spans="1:10" ht="12.75">
      <c r="A136" s="24" t="s">
        <v>1</v>
      </c>
      <c r="B136" s="25">
        <v>1000</v>
      </c>
      <c r="C136" s="26">
        <f>B136*D136/1000</f>
        <v>36.62991026919242</v>
      </c>
      <c r="D136" s="26">
        <f>D14</f>
        <v>36.62991026919242</v>
      </c>
      <c r="G136" s="24" t="s">
        <v>1</v>
      </c>
      <c r="H136" s="25">
        <v>1000</v>
      </c>
      <c r="I136" s="26">
        <f>H136*J136/1000</f>
        <v>28.994052044609667</v>
      </c>
      <c r="J136" s="26">
        <f>J14</f>
        <v>28.994052044609667</v>
      </c>
    </row>
    <row r="137" spans="1:10" ht="12.75">
      <c r="A137" s="27" t="s">
        <v>55</v>
      </c>
      <c r="B137" s="25">
        <v>30</v>
      </c>
      <c r="C137" s="26">
        <f>B137*D137/1000</f>
        <v>10.476</v>
      </c>
      <c r="D137" s="26">
        <f>19.4*F5*F6</f>
        <v>349.2</v>
      </c>
      <c r="G137" s="27" t="s">
        <v>55</v>
      </c>
      <c r="H137" s="25">
        <v>30</v>
      </c>
      <c r="I137" s="26">
        <f>H137*J137/1000</f>
        <v>10.476</v>
      </c>
      <c r="J137" s="26">
        <f>D137</f>
        <v>349.2</v>
      </c>
    </row>
    <row r="138" spans="1:10" ht="12.75">
      <c r="A138" s="28" t="s">
        <v>17</v>
      </c>
      <c r="B138" s="25">
        <f>SUM(B136:B137)</f>
        <v>1030</v>
      </c>
      <c r="C138" s="26">
        <f>SUM(C136:C137)</f>
        <v>47.10591026919242</v>
      </c>
      <c r="D138" s="29">
        <f>C138*1000/B138</f>
        <v>45.73389346523536</v>
      </c>
      <c r="G138" s="28" t="s">
        <v>17</v>
      </c>
      <c r="H138" s="25">
        <f>SUM(H136:H137)</f>
        <v>1030</v>
      </c>
      <c r="I138" s="26">
        <f>SUM(I136:I137)</f>
        <v>39.470052044609666</v>
      </c>
      <c r="J138" s="29">
        <f>I138*1000/H138</f>
        <v>38.32043887826181</v>
      </c>
    </row>
    <row r="139" ht="12.75">
      <c r="G139" s="1"/>
    </row>
    <row r="140" ht="12.75">
      <c r="G140" s="1"/>
    </row>
    <row r="141" spans="1:10" ht="12.75" customHeight="1">
      <c r="A141" s="4" t="s">
        <v>56</v>
      </c>
      <c r="B141" s="4"/>
      <c r="C141" s="4"/>
      <c r="D141" s="4"/>
      <c r="G141" s="4" t="s">
        <v>56</v>
      </c>
      <c r="H141" s="4"/>
      <c r="I141" s="4"/>
      <c r="J141" s="4"/>
    </row>
    <row r="142" spans="1:10" ht="12.75" customHeight="1">
      <c r="A142" s="7" t="s">
        <v>4</v>
      </c>
      <c r="B142" s="8" t="s">
        <v>5</v>
      </c>
      <c r="C142" s="9" t="s">
        <v>6</v>
      </c>
      <c r="D142" s="10" t="s">
        <v>7</v>
      </c>
      <c r="G142" s="7" t="s">
        <v>4</v>
      </c>
      <c r="H142" s="8" t="s">
        <v>5</v>
      </c>
      <c r="I142" s="9" t="s">
        <v>6</v>
      </c>
      <c r="J142" s="10" t="s">
        <v>7</v>
      </c>
    </row>
    <row r="143" spans="1:10" ht="12.75">
      <c r="A143" s="7"/>
      <c r="B143" s="8" t="s">
        <v>9</v>
      </c>
      <c r="C143" s="9" t="s">
        <v>10</v>
      </c>
      <c r="D143" s="10" t="s">
        <v>10</v>
      </c>
      <c r="G143" s="7"/>
      <c r="H143" s="8" t="s">
        <v>9</v>
      </c>
      <c r="I143" s="9" t="s">
        <v>10</v>
      </c>
      <c r="J143" s="10" t="s">
        <v>10</v>
      </c>
    </row>
    <row r="144" spans="1:10" ht="12.75">
      <c r="A144" s="24" t="s">
        <v>1</v>
      </c>
      <c r="B144" s="25">
        <v>1000</v>
      </c>
      <c r="C144" s="26">
        <f>B144*D144/1000</f>
        <v>36.62991026919242</v>
      </c>
      <c r="D144" s="26">
        <f>D14</f>
        <v>36.62991026919242</v>
      </c>
      <c r="G144" s="24" t="s">
        <v>1</v>
      </c>
      <c r="H144" s="25">
        <v>1000</v>
      </c>
      <c r="I144" s="26">
        <f>H144*J144/1000</f>
        <v>28.994052044609667</v>
      </c>
      <c r="J144" s="26">
        <f>J14</f>
        <v>28.994052044609667</v>
      </c>
    </row>
    <row r="145" spans="1:10" ht="12.75">
      <c r="A145" s="27" t="s">
        <v>57</v>
      </c>
      <c r="B145" s="25">
        <v>50</v>
      </c>
      <c r="C145" s="33">
        <f>B145*D145/1000</f>
        <v>14.597999999999999</v>
      </c>
      <c r="D145" s="26">
        <f>16.22*F5*F6</f>
        <v>291.96</v>
      </c>
      <c r="G145" s="27" t="s">
        <v>58</v>
      </c>
      <c r="H145" s="25">
        <v>50</v>
      </c>
      <c r="I145" s="33">
        <f>H145*J145/1000</f>
        <v>14.597999999999999</v>
      </c>
      <c r="J145" s="26">
        <f>D145</f>
        <v>291.96</v>
      </c>
    </row>
    <row r="146" spans="1:10" ht="12.75">
      <c r="A146" s="28" t="s">
        <v>17</v>
      </c>
      <c r="B146" s="25">
        <f>SUM(B144:B145)</f>
        <v>1050</v>
      </c>
      <c r="C146" s="26">
        <f>SUM(C144:C145)</f>
        <v>51.22791026919242</v>
      </c>
      <c r="D146" s="29">
        <f>C146*1000/B146</f>
        <v>48.788485970659444</v>
      </c>
      <c r="G146" s="28" t="s">
        <v>17</v>
      </c>
      <c r="H146" s="25">
        <f>SUM(H144:H145)</f>
        <v>1050</v>
      </c>
      <c r="I146" s="26">
        <f>SUM(I144:I145)</f>
        <v>43.592052044609666</v>
      </c>
      <c r="J146" s="29">
        <f>I146*1000/H146</f>
        <v>41.51624004248539</v>
      </c>
    </row>
    <row r="147" ht="12.75">
      <c r="G147" s="1"/>
    </row>
    <row r="148" ht="12.75">
      <c r="G148" s="1"/>
    </row>
    <row r="149" spans="1:10" ht="12.75" customHeight="1">
      <c r="A149" s="4" t="s">
        <v>59</v>
      </c>
      <c r="B149" s="4"/>
      <c r="C149" s="4"/>
      <c r="D149" s="4"/>
      <c r="G149" s="4" t="s">
        <v>59</v>
      </c>
      <c r="H149" s="4"/>
      <c r="I149" s="4"/>
      <c r="J149" s="4"/>
    </row>
    <row r="150" spans="1:10" ht="12.75" customHeight="1">
      <c r="A150" s="7" t="s">
        <v>4</v>
      </c>
      <c r="B150" s="8" t="s">
        <v>5</v>
      </c>
      <c r="C150" s="9" t="s">
        <v>6</v>
      </c>
      <c r="D150" s="10" t="s">
        <v>7</v>
      </c>
      <c r="G150" s="7" t="s">
        <v>4</v>
      </c>
      <c r="H150" s="8" t="s">
        <v>5</v>
      </c>
      <c r="I150" s="9" t="s">
        <v>6</v>
      </c>
      <c r="J150" s="10" t="s">
        <v>7</v>
      </c>
    </row>
    <row r="151" spans="1:10" ht="12.75">
      <c r="A151" s="7"/>
      <c r="B151" s="8" t="s">
        <v>9</v>
      </c>
      <c r="C151" s="9" t="s">
        <v>10</v>
      </c>
      <c r="D151" s="10" t="s">
        <v>10</v>
      </c>
      <c r="G151" s="7"/>
      <c r="H151" s="8" t="s">
        <v>9</v>
      </c>
      <c r="I151" s="9" t="s">
        <v>10</v>
      </c>
      <c r="J151" s="10" t="s">
        <v>10</v>
      </c>
    </row>
    <row r="152" spans="1:10" ht="12.75">
      <c r="A152" s="24" t="s">
        <v>1</v>
      </c>
      <c r="B152" s="25">
        <v>1000</v>
      </c>
      <c r="C152" s="26">
        <f>B152*D152/1000</f>
        <v>36.62991026919242</v>
      </c>
      <c r="D152" s="26">
        <f>D14</f>
        <v>36.62991026919242</v>
      </c>
      <c r="G152" s="24" t="s">
        <v>1</v>
      </c>
      <c r="H152" s="25">
        <v>1000</v>
      </c>
      <c r="I152" s="26">
        <f>H152*J152/1000</f>
        <v>28.994052044609667</v>
      </c>
      <c r="J152" s="26">
        <f>J14</f>
        <v>28.994052044609667</v>
      </c>
    </row>
    <row r="153" spans="1:10" ht="12.75">
      <c r="A153" s="27" t="s">
        <v>60</v>
      </c>
      <c r="B153" s="25">
        <v>80</v>
      </c>
      <c r="C153" s="26">
        <f>B153*D153/1000</f>
        <v>25.5168</v>
      </c>
      <c r="D153" s="26">
        <f>17.72*F5*F6</f>
        <v>318.96</v>
      </c>
      <c r="G153" s="27" t="s">
        <v>60</v>
      </c>
      <c r="H153" s="25">
        <v>80</v>
      </c>
      <c r="I153" s="26">
        <f>H153*J153/1000</f>
        <v>25.5168</v>
      </c>
      <c r="J153" s="26">
        <f>D153</f>
        <v>318.96</v>
      </c>
    </row>
    <row r="154" spans="1:10" ht="12.75">
      <c r="A154" s="28" t="s">
        <v>17</v>
      </c>
      <c r="B154" s="25">
        <f>SUM(B152:B153)</f>
        <v>1080</v>
      </c>
      <c r="C154" s="26">
        <f>SUM(C152:C153)</f>
        <v>62.146710269192425</v>
      </c>
      <c r="D154" s="29">
        <f>C154*1000/B154</f>
        <v>57.543250249252246</v>
      </c>
      <c r="G154" s="28" t="s">
        <v>17</v>
      </c>
      <c r="H154" s="25">
        <f>SUM(H152:H153)</f>
        <v>1080</v>
      </c>
      <c r="I154" s="26">
        <f>SUM(I152:I153)</f>
        <v>54.51085204460966</v>
      </c>
      <c r="J154" s="29">
        <f>I154*1000/H154</f>
        <v>50.473011152416355</v>
      </c>
    </row>
    <row r="155" ht="12.75">
      <c r="G155" s="1"/>
    </row>
    <row r="156" ht="12.75">
      <c r="G156" s="1"/>
    </row>
    <row r="157" spans="1:10" ht="12.75" customHeight="1">
      <c r="A157" s="4" t="s">
        <v>61</v>
      </c>
      <c r="B157" s="4"/>
      <c r="C157" s="4"/>
      <c r="D157" s="4"/>
      <c r="G157" s="4" t="s">
        <v>61</v>
      </c>
      <c r="H157" s="4"/>
      <c r="I157" s="4"/>
      <c r="J157" s="4"/>
    </row>
    <row r="158" spans="1:10" ht="12.75" customHeight="1">
      <c r="A158" s="7" t="s">
        <v>4</v>
      </c>
      <c r="B158" s="8" t="s">
        <v>5</v>
      </c>
      <c r="C158" s="9" t="s">
        <v>6</v>
      </c>
      <c r="D158" s="10" t="s">
        <v>7</v>
      </c>
      <c r="G158" s="7" t="s">
        <v>4</v>
      </c>
      <c r="H158" s="8" t="s">
        <v>5</v>
      </c>
      <c r="I158" s="9" t="s">
        <v>6</v>
      </c>
      <c r="J158" s="10" t="s">
        <v>7</v>
      </c>
    </row>
    <row r="159" spans="1:10" ht="12.75">
      <c r="A159" s="7"/>
      <c r="B159" s="8" t="s">
        <v>9</v>
      </c>
      <c r="C159" s="9" t="s">
        <v>10</v>
      </c>
      <c r="D159" s="10" t="s">
        <v>10</v>
      </c>
      <c r="G159" s="7"/>
      <c r="H159" s="8" t="s">
        <v>9</v>
      </c>
      <c r="I159" s="9" t="s">
        <v>10</v>
      </c>
      <c r="J159" s="10" t="s">
        <v>10</v>
      </c>
    </row>
    <row r="160" spans="1:10" ht="12.75">
      <c r="A160" s="24" t="s">
        <v>1</v>
      </c>
      <c r="B160" s="25">
        <v>1000</v>
      </c>
      <c r="C160" s="26">
        <f>B160*D160/1000</f>
        <v>36.62991026919242</v>
      </c>
      <c r="D160" s="26">
        <f>D14</f>
        <v>36.62991026919242</v>
      </c>
      <c r="G160" s="24" t="s">
        <v>1</v>
      </c>
      <c r="H160" s="25">
        <v>1000</v>
      </c>
      <c r="I160" s="26">
        <f>H160*J160/1000</f>
        <v>28.994052044609667</v>
      </c>
      <c r="J160" s="26">
        <f>J14</f>
        <v>28.994052044609667</v>
      </c>
    </row>
    <row r="161" spans="1:10" ht="12.75">
      <c r="A161" s="27" t="s">
        <v>62</v>
      </c>
      <c r="B161" s="25">
        <v>50</v>
      </c>
      <c r="C161" s="26">
        <f>B161*D161/1000</f>
        <v>19.188</v>
      </c>
      <c r="D161" s="26">
        <f>21.32*F5*F6</f>
        <v>383.76</v>
      </c>
      <c r="G161" s="27" t="s">
        <v>62</v>
      </c>
      <c r="H161" s="25">
        <v>50</v>
      </c>
      <c r="I161" s="26">
        <f>H161*J161/1000</f>
        <v>19.188</v>
      </c>
      <c r="J161" s="26">
        <f>D161</f>
        <v>383.76</v>
      </c>
    </row>
    <row r="162" spans="1:10" ht="12.75">
      <c r="A162" s="28" t="s">
        <v>17</v>
      </c>
      <c r="B162" s="25">
        <f>SUM(B160:B161)</f>
        <v>1050</v>
      </c>
      <c r="C162" s="26">
        <f>SUM(C160:C161)</f>
        <v>55.817910269192424</v>
      </c>
      <c r="D162" s="29">
        <f>C162*1000/B162</f>
        <v>53.159914542088025</v>
      </c>
      <c r="G162" s="28" t="s">
        <v>17</v>
      </c>
      <c r="H162" s="25">
        <f>SUM(H160:H161)</f>
        <v>1050</v>
      </c>
      <c r="I162" s="26">
        <f>SUM(I160:I161)</f>
        <v>48.18205204460966</v>
      </c>
      <c r="J162" s="29">
        <f>I162*1000/H162</f>
        <v>45.88766861391397</v>
      </c>
    </row>
    <row r="163" ht="12.75">
      <c r="G163" s="1"/>
    </row>
    <row r="164" ht="12.75">
      <c r="G164" s="1"/>
    </row>
    <row r="165" spans="1:10" ht="12.75" customHeight="1">
      <c r="A165" s="4" t="s">
        <v>63</v>
      </c>
      <c r="B165" s="4"/>
      <c r="C165" s="4"/>
      <c r="D165" s="4"/>
      <c r="G165" s="4" t="s">
        <v>63</v>
      </c>
      <c r="H165" s="4"/>
      <c r="I165" s="4"/>
      <c r="J165" s="4"/>
    </row>
    <row r="166" spans="1:10" ht="12.75" customHeight="1">
      <c r="A166" s="7" t="s">
        <v>4</v>
      </c>
      <c r="B166" s="8" t="s">
        <v>5</v>
      </c>
      <c r="C166" s="9" t="s">
        <v>6</v>
      </c>
      <c r="D166" s="10" t="s">
        <v>7</v>
      </c>
      <c r="G166" s="7" t="s">
        <v>4</v>
      </c>
      <c r="H166" s="8" t="s">
        <v>5</v>
      </c>
      <c r="I166" s="9" t="s">
        <v>6</v>
      </c>
      <c r="J166" s="10" t="s">
        <v>7</v>
      </c>
    </row>
    <row r="167" spans="1:10" ht="12.75">
      <c r="A167" s="7"/>
      <c r="B167" s="8" t="s">
        <v>9</v>
      </c>
      <c r="C167" s="9" t="s">
        <v>10</v>
      </c>
      <c r="D167" s="10" t="s">
        <v>10</v>
      </c>
      <c r="G167" s="7"/>
      <c r="H167" s="8" t="s">
        <v>9</v>
      </c>
      <c r="I167" s="9" t="s">
        <v>10</v>
      </c>
      <c r="J167" s="10" t="s">
        <v>10</v>
      </c>
    </row>
    <row r="168" spans="1:10" ht="12.75">
      <c r="A168" s="24" t="s">
        <v>1</v>
      </c>
      <c r="B168" s="25">
        <v>1000</v>
      </c>
      <c r="C168" s="26">
        <f>B168*D168/1000</f>
        <v>36.62991026919242</v>
      </c>
      <c r="D168" s="26">
        <f>D14</f>
        <v>36.62991026919242</v>
      </c>
      <c r="G168" s="24" t="s">
        <v>1</v>
      </c>
      <c r="H168" s="25">
        <v>1000</v>
      </c>
      <c r="I168" s="26">
        <f>H168*J168/1000</f>
        <v>28.994052044609667</v>
      </c>
      <c r="J168" s="26">
        <f>J14</f>
        <v>28.994052044609667</v>
      </c>
    </row>
    <row r="169" spans="1:10" ht="12.75">
      <c r="A169" s="27" t="s">
        <v>64</v>
      </c>
      <c r="B169" s="25">
        <v>80</v>
      </c>
      <c r="C169" s="26">
        <f>B169*D169/1000</f>
        <v>46.512</v>
      </c>
      <c r="D169" s="26">
        <f>32.3*F5*F6</f>
        <v>581.4</v>
      </c>
      <c r="G169" s="27" t="s">
        <v>64</v>
      </c>
      <c r="H169" s="25">
        <v>80</v>
      </c>
      <c r="I169" s="26">
        <f>H169*J169/1000</f>
        <v>46.512</v>
      </c>
      <c r="J169" s="26">
        <f>D169</f>
        <v>581.4</v>
      </c>
    </row>
    <row r="170" spans="1:10" ht="12.75">
      <c r="A170" s="28" t="s">
        <v>17</v>
      </c>
      <c r="B170" s="25">
        <f>SUM(B168:B169)</f>
        <v>1080</v>
      </c>
      <c r="C170" s="26">
        <f>SUM(C168:C169)</f>
        <v>83.14191026919242</v>
      </c>
      <c r="D170" s="29">
        <f>C170*1000/B170</f>
        <v>76.98325024925224</v>
      </c>
      <c r="G170" s="28" t="s">
        <v>17</v>
      </c>
      <c r="H170" s="25">
        <f>SUM(H168:H169)</f>
        <v>1080</v>
      </c>
      <c r="I170" s="26">
        <f>SUM(I168:I169)</f>
        <v>75.50605204460967</v>
      </c>
      <c r="J170" s="29">
        <f>I170*1000/H170</f>
        <v>69.91301115241637</v>
      </c>
    </row>
    <row r="171" ht="12.75">
      <c r="G171" s="1"/>
    </row>
    <row r="172" ht="12.75">
      <c r="G172" s="1"/>
    </row>
    <row r="173" spans="1:10" ht="12.75" customHeight="1">
      <c r="A173" s="4" t="s">
        <v>65</v>
      </c>
      <c r="B173" s="4"/>
      <c r="C173" s="4"/>
      <c r="D173" s="4"/>
      <c r="G173" s="4" t="s">
        <v>65</v>
      </c>
      <c r="H173" s="4"/>
      <c r="I173" s="4"/>
      <c r="J173" s="4"/>
    </row>
    <row r="174" spans="1:10" ht="12.75" customHeight="1">
      <c r="A174" s="7" t="s">
        <v>4</v>
      </c>
      <c r="B174" s="8" t="s">
        <v>5</v>
      </c>
      <c r="C174" s="9" t="s">
        <v>6</v>
      </c>
      <c r="D174" s="10" t="s">
        <v>7</v>
      </c>
      <c r="G174" s="7" t="s">
        <v>4</v>
      </c>
      <c r="H174" s="8" t="s">
        <v>5</v>
      </c>
      <c r="I174" s="9" t="s">
        <v>6</v>
      </c>
      <c r="J174" s="10" t="s">
        <v>7</v>
      </c>
    </row>
    <row r="175" spans="1:10" ht="12.75">
      <c r="A175" s="7"/>
      <c r="B175" s="8" t="s">
        <v>9</v>
      </c>
      <c r="C175" s="9" t="s">
        <v>10</v>
      </c>
      <c r="D175" s="10" t="s">
        <v>10</v>
      </c>
      <c r="G175" s="7"/>
      <c r="H175" s="8" t="s">
        <v>9</v>
      </c>
      <c r="I175" s="9" t="s">
        <v>10</v>
      </c>
      <c r="J175" s="10" t="s">
        <v>10</v>
      </c>
    </row>
    <row r="176" spans="1:10" ht="12.75">
      <c r="A176" s="24" t="s">
        <v>1</v>
      </c>
      <c r="B176" s="25">
        <v>1000</v>
      </c>
      <c r="C176" s="26">
        <f>B176*D176/1000</f>
        <v>36.62991026919242</v>
      </c>
      <c r="D176" s="26">
        <f>D14</f>
        <v>36.62991026919242</v>
      </c>
      <c r="G176" s="24" t="s">
        <v>1</v>
      </c>
      <c r="H176" s="25">
        <v>1000</v>
      </c>
      <c r="I176" s="26">
        <f>H176*J176/1000</f>
        <v>28.994052044609667</v>
      </c>
      <c r="J176" s="26">
        <f>J14</f>
        <v>28.994052044609667</v>
      </c>
    </row>
    <row r="177" spans="1:10" ht="12.75">
      <c r="A177" s="27" t="s">
        <v>66</v>
      </c>
      <c r="B177" s="25">
        <v>50</v>
      </c>
      <c r="C177" s="26">
        <f>B177*D177/1000</f>
        <v>24.318</v>
      </c>
      <c r="D177" s="26">
        <f>27.02*F5*F6</f>
        <v>486.36</v>
      </c>
      <c r="G177" s="27" t="s">
        <v>66</v>
      </c>
      <c r="H177" s="25">
        <v>50</v>
      </c>
      <c r="I177" s="26">
        <f>H177*J177/1000</f>
        <v>24.318</v>
      </c>
      <c r="J177" s="26">
        <f>D177</f>
        <v>486.36</v>
      </c>
    </row>
    <row r="178" spans="1:10" ht="12.75">
      <c r="A178" s="28" t="s">
        <v>17</v>
      </c>
      <c r="B178" s="25">
        <f>SUM(B176:B177)</f>
        <v>1050</v>
      </c>
      <c r="C178" s="26">
        <f>SUM(C176:C177)</f>
        <v>60.94791026919242</v>
      </c>
      <c r="D178" s="29">
        <f>C178*1000/B178</f>
        <v>58.045628827802304</v>
      </c>
      <c r="G178" s="28" t="s">
        <v>17</v>
      </c>
      <c r="H178" s="25">
        <f>SUM(H176:H177)</f>
        <v>1050</v>
      </c>
      <c r="I178" s="26">
        <f>SUM(I176:I177)</f>
        <v>53.31205204460967</v>
      </c>
      <c r="J178" s="29">
        <f>I178*1000/H178</f>
        <v>50.77338289962826</v>
      </c>
    </row>
    <row r="179" ht="12.75">
      <c r="G179" s="1"/>
    </row>
    <row r="180" ht="12.75">
      <c r="G180" s="1"/>
    </row>
    <row r="181" spans="1:10" ht="12.75" customHeight="1">
      <c r="A181" s="4" t="s">
        <v>67</v>
      </c>
      <c r="B181" s="4"/>
      <c r="C181" s="4"/>
      <c r="D181" s="4"/>
      <c r="G181" s="4" t="s">
        <v>67</v>
      </c>
      <c r="H181" s="4"/>
      <c r="I181" s="4"/>
      <c r="J181" s="4"/>
    </row>
    <row r="182" spans="1:10" ht="12.75" customHeight="1">
      <c r="A182" s="7" t="s">
        <v>4</v>
      </c>
      <c r="B182" s="8" t="s">
        <v>5</v>
      </c>
      <c r="C182" s="9" t="s">
        <v>6</v>
      </c>
      <c r="D182" s="10" t="s">
        <v>7</v>
      </c>
      <c r="G182" s="7" t="s">
        <v>4</v>
      </c>
      <c r="H182" s="8" t="s">
        <v>5</v>
      </c>
      <c r="I182" s="9" t="s">
        <v>6</v>
      </c>
      <c r="J182" s="10" t="s">
        <v>7</v>
      </c>
    </row>
    <row r="183" spans="1:10" ht="12.75">
      <c r="A183" s="7"/>
      <c r="B183" s="8" t="s">
        <v>9</v>
      </c>
      <c r="C183" s="9" t="s">
        <v>10</v>
      </c>
      <c r="D183" s="10" t="s">
        <v>10</v>
      </c>
      <c r="G183" s="7"/>
      <c r="H183" s="8" t="s">
        <v>9</v>
      </c>
      <c r="I183" s="9" t="s">
        <v>10</v>
      </c>
      <c r="J183" s="10" t="s">
        <v>10</v>
      </c>
    </row>
    <row r="184" spans="1:10" ht="12.75">
      <c r="A184" s="24" t="s">
        <v>1</v>
      </c>
      <c r="B184" s="25">
        <v>1000</v>
      </c>
      <c r="C184" s="26">
        <f>B184*D184/1000</f>
        <v>36.62991026919242</v>
      </c>
      <c r="D184" s="26">
        <f>D14</f>
        <v>36.62991026919242</v>
      </c>
      <c r="G184" s="24" t="s">
        <v>1</v>
      </c>
      <c r="H184" s="25">
        <v>1000</v>
      </c>
      <c r="I184" s="26">
        <f>H184*J184/1000</f>
        <v>28.994052044609667</v>
      </c>
      <c r="J184" s="26">
        <f>J14</f>
        <v>28.994052044609667</v>
      </c>
    </row>
    <row r="185" spans="1:10" ht="12.75">
      <c r="A185" s="27" t="s">
        <v>68</v>
      </c>
      <c r="B185" s="25">
        <v>70</v>
      </c>
      <c r="C185" s="26">
        <f>B185*D185/1000</f>
        <v>20.210399999999996</v>
      </c>
      <c r="D185" s="26">
        <f>16.04*F5*F6</f>
        <v>288.71999999999997</v>
      </c>
      <c r="G185" s="27" t="s">
        <v>68</v>
      </c>
      <c r="H185" s="25">
        <v>70</v>
      </c>
      <c r="I185" s="26">
        <f>H185*J185/1000</f>
        <v>20.210399999999996</v>
      </c>
      <c r="J185" s="26">
        <f>D185</f>
        <v>288.71999999999997</v>
      </c>
    </row>
    <row r="186" spans="1:10" ht="12.75">
      <c r="A186" s="27" t="s">
        <v>69</v>
      </c>
      <c r="B186" s="25">
        <v>70</v>
      </c>
      <c r="C186" s="26">
        <f>B186*D186/1000</f>
        <v>21.949200000000005</v>
      </c>
      <c r="D186" s="26">
        <f>17.42*F5*F6</f>
        <v>313.56000000000006</v>
      </c>
      <c r="G186" s="27" t="s">
        <v>69</v>
      </c>
      <c r="H186" s="25">
        <v>70</v>
      </c>
      <c r="I186" s="26">
        <f>H186*J186/1000</f>
        <v>21.949200000000005</v>
      </c>
      <c r="J186" s="26">
        <f>D186</f>
        <v>313.56000000000006</v>
      </c>
    </row>
    <row r="187" spans="1:10" ht="12.75">
      <c r="A187" s="28" t="s">
        <v>17</v>
      </c>
      <c r="B187" s="25">
        <f>SUM(B184:B186)</f>
        <v>1140</v>
      </c>
      <c r="C187" s="26">
        <f>SUM(C184:C186)</f>
        <v>78.78951026919242</v>
      </c>
      <c r="D187" s="29">
        <f>C187*1000/B187</f>
        <v>69.1136054992916</v>
      </c>
      <c r="G187" s="28" t="s">
        <v>17</v>
      </c>
      <c r="H187" s="25">
        <f>SUM(H184:H186)</f>
        <v>1140</v>
      </c>
      <c r="I187" s="26">
        <f>SUM(I184:I186)</f>
        <v>71.15365204460966</v>
      </c>
      <c r="J187" s="29">
        <f>I187*1000/H187</f>
        <v>62.415484249657595</v>
      </c>
    </row>
    <row r="188" ht="12.75">
      <c r="G188" s="1"/>
    </row>
    <row r="189" ht="12.75">
      <c r="G189" s="1"/>
    </row>
    <row r="190" spans="1:10" ht="12.75" customHeight="1">
      <c r="A190" s="4" t="s">
        <v>70</v>
      </c>
      <c r="B190" s="4"/>
      <c r="C190" s="4"/>
      <c r="D190" s="4"/>
      <c r="G190" s="4" t="s">
        <v>70</v>
      </c>
      <c r="H190" s="4"/>
      <c r="I190" s="4"/>
      <c r="J190" s="4"/>
    </row>
    <row r="191" spans="1:10" ht="12.75" customHeight="1">
      <c r="A191" s="7" t="s">
        <v>4</v>
      </c>
      <c r="B191" s="8" t="s">
        <v>5</v>
      </c>
      <c r="C191" s="9" t="s">
        <v>6</v>
      </c>
      <c r="D191" s="10" t="s">
        <v>7</v>
      </c>
      <c r="G191" s="7" t="s">
        <v>4</v>
      </c>
      <c r="H191" s="8" t="s">
        <v>5</v>
      </c>
      <c r="I191" s="9" t="s">
        <v>6</v>
      </c>
      <c r="J191" s="10" t="s">
        <v>7</v>
      </c>
    </row>
    <row r="192" spans="1:10" ht="12.75">
      <c r="A192" s="7"/>
      <c r="B192" s="8" t="s">
        <v>9</v>
      </c>
      <c r="C192" s="9" t="s">
        <v>10</v>
      </c>
      <c r="D192" s="10" t="s">
        <v>10</v>
      </c>
      <c r="G192" s="7"/>
      <c r="H192" s="8" t="s">
        <v>9</v>
      </c>
      <c r="I192" s="9" t="s">
        <v>10</v>
      </c>
      <c r="J192" s="10" t="s">
        <v>10</v>
      </c>
    </row>
    <row r="193" spans="1:10" ht="12.75">
      <c r="A193" s="24" t="s">
        <v>1</v>
      </c>
      <c r="B193" s="25">
        <v>1000</v>
      </c>
      <c r="C193" s="26">
        <f>B193*D193/1000</f>
        <v>36.62991026919242</v>
      </c>
      <c r="D193" s="26">
        <f>D14</f>
        <v>36.62991026919242</v>
      </c>
      <c r="G193" s="24" t="s">
        <v>1</v>
      </c>
      <c r="H193" s="25">
        <v>1000</v>
      </c>
      <c r="I193" s="26">
        <f>H193*J193/1000</f>
        <v>28.994052044609667</v>
      </c>
      <c r="J193" s="26">
        <f>J14</f>
        <v>28.994052044609667</v>
      </c>
    </row>
    <row r="194" spans="1:10" ht="12.75">
      <c r="A194" s="27" t="s">
        <v>71</v>
      </c>
      <c r="B194" s="25">
        <v>80</v>
      </c>
      <c r="C194" s="26">
        <f>B194*D194/1000</f>
        <v>22.651199999999996</v>
      </c>
      <c r="D194" s="26">
        <f>15.73*F5*F6</f>
        <v>283.14</v>
      </c>
      <c r="G194" s="27" t="s">
        <v>71</v>
      </c>
      <c r="H194" s="25">
        <v>80</v>
      </c>
      <c r="I194" s="26">
        <f>H194*J194/1000</f>
        <v>22.651199999999996</v>
      </c>
      <c r="J194" s="26">
        <f>D194</f>
        <v>283.14</v>
      </c>
    </row>
    <row r="195" spans="1:10" ht="12.75">
      <c r="A195" s="28" t="s">
        <v>17</v>
      </c>
      <c r="B195" s="25">
        <f>SUM(B193:B194)</f>
        <v>1080</v>
      </c>
      <c r="C195" s="26">
        <f>SUM(C193:C194)</f>
        <v>59.28111026919242</v>
      </c>
      <c r="D195" s="29">
        <f>C195*1000/B195</f>
        <v>54.8899169159189</v>
      </c>
      <c r="G195" s="28" t="s">
        <v>17</v>
      </c>
      <c r="H195" s="25">
        <f>SUM(H193:H194)</f>
        <v>1080</v>
      </c>
      <c r="I195" s="26">
        <f>SUM(I193:I194)</f>
        <v>51.64525204460966</v>
      </c>
      <c r="J195" s="29">
        <f>I195*1000/H195</f>
        <v>47.81967781908302</v>
      </c>
    </row>
    <row r="196" ht="12.75">
      <c r="G196" s="1"/>
    </row>
    <row r="197" ht="12.75">
      <c r="G197" s="1"/>
    </row>
    <row r="198" spans="1:10" ht="12.75" customHeight="1">
      <c r="A198" s="4" t="s">
        <v>72</v>
      </c>
      <c r="B198" s="4"/>
      <c r="C198" s="4"/>
      <c r="D198" s="4"/>
      <c r="G198" s="4" t="s">
        <v>72</v>
      </c>
      <c r="H198" s="4"/>
      <c r="I198" s="4"/>
      <c r="J198" s="4"/>
    </row>
    <row r="199" spans="1:10" ht="12.75" customHeight="1">
      <c r="A199" s="7" t="s">
        <v>4</v>
      </c>
      <c r="B199" s="8" t="s">
        <v>5</v>
      </c>
      <c r="C199" s="9" t="s">
        <v>6</v>
      </c>
      <c r="D199" s="10" t="s">
        <v>7</v>
      </c>
      <c r="G199" s="7" t="s">
        <v>4</v>
      </c>
      <c r="H199" s="8" t="s">
        <v>5</v>
      </c>
      <c r="I199" s="9" t="s">
        <v>6</v>
      </c>
      <c r="J199" s="10" t="s">
        <v>7</v>
      </c>
    </row>
    <row r="200" spans="1:10" ht="12.75">
      <c r="A200" s="7"/>
      <c r="B200" s="8" t="s">
        <v>9</v>
      </c>
      <c r="C200" s="9" t="s">
        <v>10</v>
      </c>
      <c r="D200" s="10" t="s">
        <v>10</v>
      </c>
      <c r="G200" s="7"/>
      <c r="H200" s="8" t="s">
        <v>9</v>
      </c>
      <c r="I200" s="9" t="s">
        <v>10</v>
      </c>
      <c r="J200" s="10" t="s">
        <v>10</v>
      </c>
    </row>
    <row r="201" spans="1:10" ht="12.75">
      <c r="A201" s="24" t="s">
        <v>1</v>
      </c>
      <c r="B201" s="25">
        <v>1000</v>
      </c>
      <c r="C201" s="26">
        <f>B201*D201/1000</f>
        <v>36.62991026919242</v>
      </c>
      <c r="D201" s="26">
        <f>D14</f>
        <v>36.62991026919242</v>
      </c>
      <c r="G201" s="24" t="s">
        <v>1</v>
      </c>
      <c r="H201" s="25">
        <v>1000</v>
      </c>
      <c r="I201" s="26">
        <f>H201*J201/1000</f>
        <v>28.994052044609667</v>
      </c>
      <c r="J201" s="26">
        <f>J14</f>
        <v>28.994052044609667</v>
      </c>
    </row>
    <row r="202" spans="1:10" ht="12.75">
      <c r="A202" s="27" t="s">
        <v>73</v>
      </c>
      <c r="B202" s="25">
        <v>50</v>
      </c>
      <c r="C202" s="26">
        <f>B202*D202/1000</f>
        <v>15.624</v>
      </c>
      <c r="D202" s="26">
        <f>17.36*F5*F6</f>
        <v>312.48</v>
      </c>
      <c r="G202" s="27" t="s">
        <v>73</v>
      </c>
      <c r="H202" s="25">
        <v>50</v>
      </c>
      <c r="I202" s="26">
        <f>H202*J202/1000</f>
        <v>15.624</v>
      </c>
      <c r="J202" s="26">
        <f>D202</f>
        <v>312.48</v>
      </c>
    </row>
    <row r="203" spans="1:10" ht="12.75">
      <c r="A203" s="28" t="s">
        <v>17</v>
      </c>
      <c r="B203" s="25">
        <f>SUM(B201:B202)</f>
        <v>1050</v>
      </c>
      <c r="C203" s="26">
        <f>SUM(C201:C202)</f>
        <v>52.253910269192424</v>
      </c>
      <c r="D203" s="29">
        <f>C203*1000/B203</f>
        <v>49.76562882780231</v>
      </c>
      <c r="G203" s="28" t="s">
        <v>17</v>
      </c>
      <c r="H203" s="25">
        <f>SUM(H201:H202)</f>
        <v>1050</v>
      </c>
      <c r="I203" s="26">
        <f>SUM(I201:I202)</f>
        <v>44.61805204460967</v>
      </c>
      <c r="J203" s="29">
        <f>I203*1000/H203</f>
        <v>42.49338289962826</v>
      </c>
    </row>
    <row r="204" ht="12.75">
      <c r="G204" s="1"/>
    </row>
    <row r="205" ht="12.75">
      <c r="G205" s="1"/>
    </row>
    <row r="206" spans="1:10" ht="12.75" customHeight="1">
      <c r="A206" s="4" t="s">
        <v>74</v>
      </c>
      <c r="B206" s="4"/>
      <c r="C206" s="4"/>
      <c r="D206" s="4"/>
      <c r="G206" s="4" t="s">
        <v>74</v>
      </c>
      <c r="H206" s="4"/>
      <c r="I206" s="4"/>
      <c r="J206" s="4"/>
    </row>
    <row r="207" spans="1:10" ht="12.75" customHeight="1">
      <c r="A207" s="7" t="s">
        <v>4</v>
      </c>
      <c r="B207" s="8" t="s">
        <v>5</v>
      </c>
      <c r="C207" s="9" t="s">
        <v>6</v>
      </c>
      <c r="D207" s="10" t="s">
        <v>7</v>
      </c>
      <c r="G207" s="7" t="s">
        <v>4</v>
      </c>
      <c r="H207" s="8" t="s">
        <v>5</v>
      </c>
      <c r="I207" s="9" t="s">
        <v>6</v>
      </c>
      <c r="J207" s="10" t="s">
        <v>7</v>
      </c>
    </row>
    <row r="208" spans="1:10" ht="12.75">
      <c r="A208" s="7"/>
      <c r="B208" s="8" t="s">
        <v>9</v>
      </c>
      <c r="C208" s="9" t="s">
        <v>10</v>
      </c>
      <c r="D208" s="10" t="s">
        <v>10</v>
      </c>
      <c r="G208" s="7"/>
      <c r="H208" s="8" t="s">
        <v>9</v>
      </c>
      <c r="I208" s="9" t="s">
        <v>10</v>
      </c>
      <c r="J208" s="10" t="s">
        <v>10</v>
      </c>
    </row>
    <row r="209" spans="1:10" ht="12.75">
      <c r="A209" s="24" t="s">
        <v>1</v>
      </c>
      <c r="B209" s="25">
        <v>1000</v>
      </c>
      <c r="C209" s="26">
        <f>B209*D209/1000</f>
        <v>36.62991026919242</v>
      </c>
      <c r="D209" s="26">
        <f>D14</f>
        <v>36.62991026919242</v>
      </c>
      <c r="G209" s="24" t="s">
        <v>1</v>
      </c>
      <c r="H209" s="25">
        <v>1000</v>
      </c>
      <c r="I209" s="26">
        <f>H209*J209/1000</f>
        <v>28.994052044609667</v>
      </c>
      <c r="J209" s="26">
        <f>J14</f>
        <v>28.994052044609667</v>
      </c>
    </row>
    <row r="210" spans="1:10" ht="12.75">
      <c r="A210" s="27" t="s">
        <v>75</v>
      </c>
      <c r="B210" s="25">
        <v>25</v>
      </c>
      <c r="C210" s="26">
        <f>B210*D210/1000</f>
        <v>10.188</v>
      </c>
      <c r="D210" s="26">
        <f>22.64*F5*F6</f>
        <v>407.52</v>
      </c>
      <c r="G210" s="27" t="s">
        <v>75</v>
      </c>
      <c r="H210" s="25">
        <v>25</v>
      </c>
      <c r="I210" s="26">
        <f>H210*J210/1000</f>
        <v>10.188</v>
      </c>
      <c r="J210" s="26">
        <f>D210</f>
        <v>407.52</v>
      </c>
    </row>
    <row r="211" spans="1:10" ht="12.75">
      <c r="A211" s="27" t="s">
        <v>76</v>
      </c>
      <c r="B211" s="25">
        <v>70</v>
      </c>
      <c r="C211" s="26">
        <f>B211*D211/1000</f>
        <v>25.6536</v>
      </c>
      <c r="D211" s="26">
        <f>20.36*F5*F6</f>
        <v>366.48</v>
      </c>
      <c r="G211" s="27" t="s">
        <v>76</v>
      </c>
      <c r="H211" s="25">
        <v>70</v>
      </c>
      <c r="I211" s="26">
        <f>H211*J211/1000</f>
        <v>25.6536</v>
      </c>
      <c r="J211" s="26">
        <f>D211</f>
        <v>366.48</v>
      </c>
    </row>
    <row r="212" spans="1:10" ht="12.75">
      <c r="A212" s="28" t="s">
        <v>17</v>
      </c>
      <c r="B212" s="25">
        <f>SUM(B209:B211)</f>
        <v>1095</v>
      </c>
      <c r="C212" s="26">
        <f>SUM(C209:C211)</f>
        <v>72.47151026919242</v>
      </c>
      <c r="D212" s="29">
        <f>C212*1000/B212</f>
        <v>66.1840276430981</v>
      </c>
      <c r="G212" s="28" t="s">
        <v>17</v>
      </c>
      <c r="H212" s="25">
        <f>SUM(H209:H211)</f>
        <v>1095</v>
      </c>
      <c r="I212" s="26">
        <f>SUM(I209:I211)</f>
        <v>64.83565204460967</v>
      </c>
      <c r="J212" s="29">
        <f>I212*1000/H212</f>
        <v>59.21064113662984</v>
      </c>
    </row>
    <row r="213" ht="12.75">
      <c r="G213" s="1"/>
    </row>
    <row r="214" ht="12.75">
      <c r="G214" s="1"/>
    </row>
    <row r="215" spans="1:10" ht="12.75" customHeight="1">
      <c r="A215" s="4" t="s">
        <v>77</v>
      </c>
      <c r="B215" s="4"/>
      <c r="C215" s="4"/>
      <c r="D215" s="4"/>
      <c r="G215" s="4" t="s">
        <v>77</v>
      </c>
      <c r="H215" s="4"/>
      <c r="I215" s="4"/>
      <c r="J215" s="4"/>
    </row>
    <row r="216" spans="1:10" ht="12.75" customHeight="1">
      <c r="A216" s="7" t="s">
        <v>4</v>
      </c>
      <c r="B216" s="8" t="s">
        <v>5</v>
      </c>
      <c r="C216" s="9" t="s">
        <v>6</v>
      </c>
      <c r="D216" s="10" t="s">
        <v>7</v>
      </c>
      <c r="G216" s="7" t="s">
        <v>4</v>
      </c>
      <c r="H216" s="8" t="s">
        <v>5</v>
      </c>
      <c r="I216" s="9" t="s">
        <v>6</v>
      </c>
      <c r="J216" s="10" t="s">
        <v>7</v>
      </c>
    </row>
    <row r="217" spans="1:10" ht="12.75">
      <c r="A217" s="7"/>
      <c r="B217" s="8" t="s">
        <v>9</v>
      </c>
      <c r="C217" s="9" t="s">
        <v>10</v>
      </c>
      <c r="D217" s="10" t="s">
        <v>10</v>
      </c>
      <c r="G217" s="7"/>
      <c r="H217" s="8" t="s">
        <v>9</v>
      </c>
      <c r="I217" s="9" t="s">
        <v>10</v>
      </c>
      <c r="J217" s="10" t="s">
        <v>10</v>
      </c>
    </row>
    <row r="218" spans="1:10" ht="12.75">
      <c r="A218" s="24" t="s">
        <v>1</v>
      </c>
      <c r="B218" s="25">
        <v>1000</v>
      </c>
      <c r="C218" s="26">
        <f>B218*D218/1000</f>
        <v>36.62991026919242</v>
      </c>
      <c r="D218" s="26">
        <f>D14</f>
        <v>36.62991026919242</v>
      </c>
      <c r="G218" s="24" t="s">
        <v>1</v>
      </c>
      <c r="H218" s="25">
        <v>1000</v>
      </c>
      <c r="I218" s="26">
        <f>H218*J218/1000</f>
        <v>28.994052044609667</v>
      </c>
      <c r="J218" s="26">
        <f>J14</f>
        <v>28.994052044609667</v>
      </c>
    </row>
    <row r="219" spans="1:10" ht="12.75">
      <c r="A219" s="27" t="s">
        <v>78</v>
      </c>
      <c r="B219" s="25">
        <v>100</v>
      </c>
      <c r="C219" s="26">
        <f>B219*D219/1000</f>
        <v>38.592</v>
      </c>
      <c r="D219" s="26">
        <f>21.44*F5*F6</f>
        <v>385.92</v>
      </c>
      <c r="G219" s="27" t="s">
        <v>78</v>
      </c>
      <c r="H219" s="25">
        <v>100</v>
      </c>
      <c r="I219" s="26">
        <f>H219*J219/1000</f>
        <v>38.592</v>
      </c>
      <c r="J219" s="26">
        <f>D219</f>
        <v>385.92</v>
      </c>
    </row>
    <row r="220" spans="1:10" ht="12.75">
      <c r="A220" s="27" t="s">
        <v>79</v>
      </c>
      <c r="B220" s="25">
        <v>70</v>
      </c>
      <c r="C220" s="26">
        <f>B220*D220/1000</f>
        <v>23.0832</v>
      </c>
      <c r="D220" s="26">
        <f>18.32*F5*F6</f>
        <v>329.76</v>
      </c>
      <c r="G220" s="27" t="s">
        <v>79</v>
      </c>
      <c r="H220" s="25">
        <v>70</v>
      </c>
      <c r="I220" s="26">
        <f>H220*J220/1000</f>
        <v>23.0832</v>
      </c>
      <c r="J220" s="26">
        <f>D220</f>
        <v>329.76</v>
      </c>
    </row>
    <row r="221" spans="1:10" ht="12.75">
      <c r="A221" s="28" t="s">
        <v>17</v>
      </c>
      <c r="B221" s="25">
        <f>SUM(B218:B220)</f>
        <v>1170</v>
      </c>
      <c r="C221" s="26">
        <f>SUM(C218:C220)</f>
        <v>98.30511026919243</v>
      </c>
      <c r="D221" s="29">
        <f>C221*1000/B221</f>
        <v>84.02146176854053</v>
      </c>
      <c r="G221" s="28" t="s">
        <v>17</v>
      </c>
      <c r="H221" s="25">
        <f>SUM(H218:H220)</f>
        <v>1170</v>
      </c>
      <c r="I221" s="26">
        <f>SUM(I218:I220)</f>
        <v>90.66925204460966</v>
      </c>
      <c r="J221" s="29">
        <f>I221*1000/H221</f>
        <v>77.4950872176151</v>
      </c>
    </row>
    <row r="222" ht="12.75">
      <c r="G222" s="1"/>
    </row>
    <row r="223" ht="12.75">
      <c r="G223" s="1"/>
    </row>
    <row r="224" spans="1:10" ht="12.75" customHeight="1">
      <c r="A224" s="4" t="s">
        <v>80</v>
      </c>
      <c r="B224" s="4"/>
      <c r="C224" s="4"/>
      <c r="D224" s="4"/>
      <c r="G224" s="4" t="s">
        <v>80</v>
      </c>
      <c r="H224" s="4"/>
      <c r="I224" s="4"/>
      <c r="J224" s="4"/>
    </row>
    <row r="225" spans="1:10" ht="12.75" customHeight="1">
      <c r="A225" s="7" t="s">
        <v>4</v>
      </c>
      <c r="B225" s="8" t="s">
        <v>5</v>
      </c>
      <c r="C225" s="9" t="s">
        <v>6</v>
      </c>
      <c r="D225" s="10" t="s">
        <v>7</v>
      </c>
      <c r="G225" s="7" t="s">
        <v>4</v>
      </c>
      <c r="H225" s="8" t="s">
        <v>5</v>
      </c>
      <c r="I225" s="9" t="s">
        <v>6</v>
      </c>
      <c r="J225" s="10" t="s">
        <v>7</v>
      </c>
    </row>
    <row r="226" spans="1:10" ht="12.75">
      <c r="A226" s="7"/>
      <c r="B226" s="8" t="s">
        <v>9</v>
      </c>
      <c r="C226" s="9" t="s">
        <v>10</v>
      </c>
      <c r="D226" s="10" t="s">
        <v>10</v>
      </c>
      <c r="G226" s="7"/>
      <c r="H226" s="8" t="s">
        <v>9</v>
      </c>
      <c r="I226" s="9" t="s">
        <v>10</v>
      </c>
      <c r="J226" s="10" t="s">
        <v>10</v>
      </c>
    </row>
    <row r="227" spans="1:10" ht="12.75">
      <c r="A227" s="24" t="s">
        <v>1</v>
      </c>
      <c r="B227" s="25">
        <v>1000</v>
      </c>
      <c r="C227" s="26">
        <f>B227*D227/1000</f>
        <v>36.62991026919242</v>
      </c>
      <c r="D227" s="26">
        <f>D14</f>
        <v>36.62991026919242</v>
      </c>
      <c r="G227" s="24" t="s">
        <v>1</v>
      </c>
      <c r="H227" s="25">
        <v>1000</v>
      </c>
      <c r="I227" s="26">
        <f>H227*J227/1000</f>
        <v>28.994052044609667</v>
      </c>
      <c r="J227" s="26">
        <f>J14</f>
        <v>28.994052044609667</v>
      </c>
    </row>
    <row r="228" spans="1:10" ht="12.75">
      <c r="A228" s="27" t="s">
        <v>81</v>
      </c>
      <c r="B228" s="25">
        <v>80</v>
      </c>
      <c r="C228" s="26">
        <f>B228*D228/1000</f>
        <v>45.820800000000006</v>
      </c>
      <c r="D228" s="26">
        <f>31.82*F5*F6</f>
        <v>572.76</v>
      </c>
      <c r="G228" s="27" t="s">
        <v>81</v>
      </c>
      <c r="H228" s="25">
        <v>80</v>
      </c>
      <c r="I228" s="26">
        <f>H228*J228/1000</f>
        <v>45.820800000000006</v>
      </c>
      <c r="J228" s="26">
        <f>D228</f>
        <v>572.76</v>
      </c>
    </row>
    <row r="229" spans="1:10" ht="12.75">
      <c r="A229" s="28" t="s">
        <v>17</v>
      </c>
      <c r="B229" s="25">
        <f>SUM(B227:B228)</f>
        <v>1080</v>
      </c>
      <c r="C229" s="26">
        <f>SUM(C227:C228)</f>
        <v>82.45071026919243</v>
      </c>
      <c r="D229" s="29">
        <f>C229*1000/B229</f>
        <v>76.34325024925225</v>
      </c>
      <c r="G229" s="28" t="s">
        <v>17</v>
      </c>
      <c r="H229" s="25">
        <f>SUM(H227:H228)</f>
        <v>1080</v>
      </c>
      <c r="I229" s="26">
        <f>SUM(I227:I228)</f>
        <v>74.81485204460967</v>
      </c>
      <c r="J229" s="29">
        <f>I229*1000/H229</f>
        <v>69.27301115241636</v>
      </c>
    </row>
    <row r="230" ht="12.75">
      <c r="G230" s="1"/>
    </row>
    <row r="231" ht="12.75">
      <c r="G231" s="1"/>
    </row>
    <row r="232" spans="1:10" ht="12.75" customHeight="1">
      <c r="A232" s="4" t="s">
        <v>82</v>
      </c>
      <c r="B232" s="4"/>
      <c r="C232" s="4"/>
      <c r="D232" s="4"/>
      <c r="G232" s="4" t="s">
        <v>82</v>
      </c>
      <c r="H232" s="4"/>
      <c r="I232" s="4"/>
      <c r="J232" s="4"/>
    </row>
    <row r="233" spans="1:10" ht="12.75" customHeight="1">
      <c r="A233" s="7" t="s">
        <v>4</v>
      </c>
      <c r="B233" s="8" t="s">
        <v>5</v>
      </c>
      <c r="C233" s="9" t="s">
        <v>6</v>
      </c>
      <c r="D233" s="10" t="s">
        <v>7</v>
      </c>
      <c r="G233" s="7" t="s">
        <v>4</v>
      </c>
      <c r="H233" s="8" t="s">
        <v>5</v>
      </c>
      <c r="I233" s="9" t="s">
        <v>6</v>
      </c>
      <c r="J233" s="10" t="s">
        <v>7</v>
      </c>
    </row>
    <row r="234" spans="1:10" ht="12.75">
      <c r="A234" s="7"/>
      <c r="B234" s="8" t="s">
        <v>9</v>
      </c>
      <c r="C234" s="9" t="s">
        <v>10</v>
      </c>
      <c r="D234" s="10" t="s">
        <v>10</v>
      </c>
      <c r="G234" s="7"/>
      <c r="H234" s="8" t="s">
        <v>9</v>
      </c>
      <c r="I234" s="9" t="s">
        <v>10</v>
      </c>
      <c r="J234" s="10" t="s">
        <v>10</v>
      </c>
    </row>
    <row r="235" spans="1:10" ht="12.75">
      <c r="A235" s="24" t="s">
        <v>1</v>
      </c>
      <c r="B235" s="25">
        <v>1000</v>
      </c>
      <c r="C235" s="26">
        <f>B235*D235/1000</f>
        <v>36.62991026919242</v>
      </c>
      <c r="D235" s="26">
        <f>D14</f>
        <v>36.62991026919242</v>
      </c>
      <c r="G235" s="24" t="s">
        <v>1</v>
      </c>
      <c r="H235" s="25">
        <v>1000</v>
      </c>
      <c r="I235" s="26">
        <f>H235*J235/1000</f>
        <v>28.994052044609667</v>
      </c>
      <c r="J235" s="26">
        <f>J14</f>
        <v>28.994052044609667</v>
      </c>
    </row>
    <row r="236" spans="1:10" ht="12.75">
      <c r="A236" s="27" t="s">
        <v>83</v>
      </c>
      <c r="B236" s="25">
        <v>80</v>
      </c>
      <c r="C236" s="26">
        <f>B236*D236/1000</f>
        <v>37.785599999999995</v>
      </c>
      <c r="D236" s="26">
        <f>26.24*F5*F6</f>
        <v>472.32</v>
      </c>
      <c r="G236" s="27" t="s">
        <v>83</v>
      </c>
      <c r="H236" s="25">
        <v>80</v>
      </c>
      <c r="I236" s="26">
        <f>H236*J236/1000</f>
        <v>37.785599999999995</v>
      </c>
      <c r="J236" s="26">
        <f>D236</f>
        <v>472.32</v>
      </c>
    </row>
    <row r="237" spans="1:10" ht="12.75">
      <c r="A237" s="27" t="s">
        <v>84</v>
      </c>
      <c r="B237" s="25">
        <v>70</v>
      </c>
      <c r="C237" s="26">
        <f>B237*D237/1000</f>
        <v>26.711999999999996</v>
      </c>
      <c r="D237" s="26">
        <f>21.2*F5*F6</f>
        <v>381.59999999999997</v>
      </c>
      <c r="G237" s="27" t="s">
        <v>84</v>
      </c>
      <c r="H237" s="25">
        <v>70</v>
      </c>
      <c r="I237" s="26">
        <f>H237*J237/1000</f>
        <v>26.711999999999996</v>
      </c>
      <c r="J237" s="26">
        <f>D237</f>
        <v>381.59999999999997</v>
      </c>
    </row>
    <row r="238" spans="1:10" ht="12.75">
      <c r="A238" s="28" t="s">
        <v>17</v>
      </c>
      <c r="B238" s="25">
        <f>SUM(B235:B237)</f>
        <v>1150</v>
      </c>
      <c r="C238" s="26">
        <f>SUM(C235:C237)</f>
        <v>101.12751026919241</v>
      </c>
      <c r="D238" s="29">
        <f>C238*1000/B238</f>
        <v>87.93696545147166</v>
      </c>
      <c r="G238" s="28" t="s">
        <v>17</v>
      </c>
      <c r="H238" s="25">
        <f>SUM(H235:H237)</f>
        <v>1150</v>
      </c>
      <c r="I238" s="26">
        <f>SUM(I235:I237)</f>
        <v>93.49165204460965</v>
      </c>
      <c r="J238" s="29">
        <f>I238*1000/H238</f>
        <v>81.29708873444318</v>
      </c>
    </row>
    <row r="239" ht="12.75">
      <c r="G239" s="1"/>
    </row>
    <row r="240" ht="12.75">
      <c r="G240" s="1"/>
    </row>
    <row r="241" spans="1:10" ht="12.75" customHeight="1">
      <c r="A241" s="4" t="s">
        <v>85</v>
      </c>
      <c r="B241" s="4"/>
      <c r="C241" s="4"/>
      <c r="D241" s="4"/>
      <c r="G241" s="4" t="s">
        <v>85</v>
      </c>
      <c r="H241" s="4"/>
      <c r="I241" s="4"/>
      <c r="J241" s="4"/>
    </row>
    <row r="242" spans="1:10" ht="12.75" customHeight="1">
      <c r="A242" s="7" t="s">
        <v>4</v>
      </c>
      <c r="B242" s="8" t="s">
        <v>5</v>
      </c>
      <c r="C242" s="9" t="s">
        <v>6</v>
      </c>
      <c r="D242" s="10" t="s">
        <v>7</v>
      </c>
      <c r="G242" s="7" t="s">
        <v>4</v>
      </c>
      <c r="H242" s="8" t="s">
        <v>5</v>
      </c>
      <c r="I242" s="9" t="s">
        <v>6</v>
      </c>
      <c r="J242" s="10" t="s">
        <v>7</v>
      </c>
    </row>
    <row r="243" spans="1:10" ht="12.75">
      <c r="A243" s="7"/>
      <c r="B243" s="8" t="s">
        <v>9</v>
      </c>
      <c r="C243" s="9" t="s">
        <v>10</v>
      </c>
      <c r="D243" s="10" t="s">
        <v>10</v>
      </c>
      <c r="G243" s="7"/>
      <c r="H243" s="8" t="s">
        <v>9</v>
      </c>
      <c r="I243" s="9" t="s">
        <v>10</v>
      </c>
      <c r="J243" s="10" t="s">
        <v>10</v>
      </c>
    </row>
    <row r="244" spans="1:10" ht="12.75">
      <c r="A244" s="24" t="s">
        <v>1</v>
      </c>
      <c r="B244" s="25">
        <v>1000</v>
      </c>
      <c r="C244" s="26">
        <f>B244*D244/1000</f>
        <v>36.62991026919242</v>
      </c>
      <c r="D244" s="26">
        <f>D14</f>
        <v>36.62991026919242</v>
      </c>
      <c r="G244" s="24" t="s">
        <v>1</v>
      </c>
      <c r="H244" s="25">
        <v>1000</v>
      </c>
      <c r="I244" s="26">
        <f>H244*J244/1000</f>
        <v>28.994052044609667</v>
      </c>
      <c r="J244" s="26">
        <f>J14</f>
        <v>28.994052044609667</v>
      </c>
    </row>
    <row r="245" spans="1:10" ht="12.75">
      <c r="A245" s="27" t="s">
        <v>86</v>
      </c>
      <c r="B245" s="25">
        <v>80</v>
      </c>
      <c r="C245" s="26">
        <f>B245*D245/1000</f>
        <v>26.3808</v>
      </c>
      <c r="D245" s="26">
        <f>18.32*F5*F6</f>
        <v>329.76</v>
      </c>
      <c r="G245" s="27" t="s">
        <v>86</v>
      </c>
      <c r="H245" s="25">
        <v>80</v>
      </c>
      <c r="I245" s="26">
        <f>H245*J245/1000</f>
        <v>26.3808</v>
      </c>
      <c r="J245" s="26">
        <f>D245</f>
        <v>329.76</v>
      </c>
    </row>
    <row r="246" spans="1:10" ht="12.75">
      <c r="A246" s="28" t="s">
        <v>17</v>
      </c>
      <c r="B246" s="25">
        <f>SUM(B244:B245)</f>
        <v>1080</v>
      </c>
      <c r="C246" s="26">
        <f>SUM(C244:C245)</f>
        <v>63.01071026919242</v>
      </c>
      <c r="D246" s="29">
        <f>C246*1000/B246</f>
        <v>58.34325024925224</v>
      </c>
      <c r="G246" s="28" t="s">
        <v>17</v>
      </c>
      <c r="H246" s="25">
        <f>SUM(H244:H245)</f>
        <v>1080</v>
      </c>
      <c r="I246" s="26">
        <f>SUM(I244:I245)</f>
        <v>55.37485204460967</v>
      </c>
      <c r="J246" s="29">
        <f>I246*1000/H246</f>
        <v>51.27301115241636</v>
      </c>
    </row>
    <row r="247" ht="12.75">
      <c r="G247" s="1"/>
    </row>
    <row r="248" ht="12.75">
      <c r="G248" s="1"/>
    </row>
    <row r="249" spans="1:10" ht="12.75" customHeight="1">
      <c r="A249" s="4" t="s">
        <v>87</v>
      </c>
      <c r="B249" s="4"/>
      <c r="C249" s="4"/>
      <c r="D249" s="4"/>
      <c r="G249" s="4" t="s">
        <v>87</v>
      </c>
      <c r="H249" s="4"/>
      <c r="I249" s="4"/>
      <c r="J249" s="4"/>
    </row>
    <row r="250" spans="1:10" ht="12.75" customHeight="1">
      <c r="A250" s="7" t="s">
        <v>4</v>
      </c>
      <c r="B250" s="8" t="s">
        <v>5</v>
      </c>
      <c r="C250" s="9" t="s">
        <v>6</v>
      </c>
      <c r="D250" s="10" t="s">
        <v>7</v>
      </c>
      <c r="G250" s="7" t="s">
        <v>4</v>
      </c>
      <c r="H250" s="8" t="s">
        <v>5</v>
      </c>
      <c r="I250" s="9" t="s">
        <v>6</v>
      </c>
      <c r="J250" s="10" t="s">
        <v>7</v>
      </c>
    </row>
    <row r="251" spans="1:10" ht="12.75">
      <c r="A251" s="7"/>
      <c r="B251" s="8" t="s">
        <v>9</v>
      </c>
      <c r="C251" s="9" t="s">
        <v>10</v>
      </c>
      <c r="D251" s="10" t="s">
        <v>10</v>
      </c>
      <c r="G251" s="7"/>
      <c r="H251" s="8" t="s">
        <v>9</v>
      </c>
      <c r="I251" s="9" t="s">
        <v>10</v>
      </c>
      <c r="J251" s="10" t="s">
        <v>10</v>
      </c>
    </row>
    <row r="252" spans="1:10" ht="12.75">
      <c r="A252" s="24" t="s">
        <v>1</v>
      </c>
      <c r="B252" s="25">
        <v>1000</v>
      </c>
      <c r="C252" s="26">
        <f>B252*D252/1000</f>
        <v>36.62991026919242</v>
      </c>
      <c r="D252" s="26">
        <f>D14</f>
        <v>36.62991026919242</v>
      </c>
      <c r="G252" s="24" t="s">
        <v>1</v>
      </c>
      <c r="H252" s="25">
        <v>1000</v>
      </c>
      <c r="I252" s="26">
        <f>H252*J252/1000</f>
        <v>28.994052044609667</v>
      </c>
      <c r="J252" s="26">
        <f>J14</f>
        <v>28.994052044609667</v>
      </c>
    </row>
    <row r="253" spans="1:10" ht="12.75">
      <c r="A253" s="27" t="s">
        <v>88</v>
      </c>
      <c r="B253" s="25">
        <v>80</v>
      </c>
      <c r="C253" s="26">
        <f>B253*D253/1000</f>
        <v>27.6768</v>
      </c>
      <c r="D253" s="26">
        <f>19.22*F5*F6</f>
        <v>345.96</v>
      </c>
      <c r="G253" s="27" t="s">
        <v>89</v>
      </c>
      <c r="H253" s="25">
        <v>80</v>
      </c>
      <c r="I253" s="26">
        <f>H253*J253/1000</f>
        <v>27.6768</v>
      </c>
      <c r="J253" s="26">
        <f>D253</f>
        <v>345.96</v>
      </c>
    </row>
    <row r="254" spans="1:10" ht="12.75">
      <c r="A254" s="28" t="s">
        <v>17</v>
      </c>
      <c r="B254" s="25">
        <f>SUM(B252:B253)</f>
        <v>1080</v>
      </c>
      <c r="C254" s="26">
        <f>SUM(C252:C253)</f>
        <v>64.30671026919242</v>
      </c>
      <c r="D254" s="29">
        <f>C254*1000/B254</f>
        <v>59.543250249252246</v>
      </c>
      <c r="G254" s="28" t="s">
        <v>17</v>
      </c>
      <c r="H254" s="25">
        <f>SUM(H252:H253)</f>
        <v>1080</v>
      </c>
      <c r="I254" s="26">
        <f>SUM(I252:I253)</f>
        <v>56.67085204460967</v>
      </c>
      <c r="J254" s="29">
        <f>I254*1000/H254</f>
        <v>52.473011152416355</v>
      </c>
    </row>
    <row r="255" ht="12.75">
      <c r="G255" s="1"/>
    </row>
    <row r="256" ht="12.75">
      <c r="G256" s="1"/>
    </row>
    <row r="257" spans="1:10" ht="12.75" customHeight="1">
      <c r="A257" s="4" t="s">
        <v>90</v>
      </c>
      <c r="B257" s="4"/>
      <c r="C257" s="4"/>
      <c r="D257" s="4"/>
      <c r="G257" s="4" t="s">
        <v>90</v>
      </c>
      <c r="H257" s="4"/>
      <c r="I257" s="4"/>
      <c r="J257" s="4"/>
    </row>
    <row r="258" spans="1:10" ht="12.75" customHeight="1">
      <c r="A258" s="7" t="s">
        <v>4</v>
      </c>
      <c r="B258" s="8" t="s">
        <v>5</v>
      </c>
      <c r="C258" s="9" t="s">
        <v>6</v>
      </c>
      <c r="D258" s="10" t="s">
        <v>7</v>
      </c>
      <c r="G258" s="7" t="s">
        <v>4</v>
      </c>
      <c r="H258" s="8" t="s">
        <v>5</v>
      </c>
      <c r="I258" s="9" t="s">
        <v>6</v>
      </c>
      <c r="J258" s="10" t="s">
        <v>7</v>
      </c>
    </row>
    <row r="259" spans="1:10" ht="12.75">
      <c r="A259" s="7"/>
      <c r="B259" s="8" t="s">
        <v>9</v>
      </c>
      <c r="C259" s="9" t="s">
        <v>10</v>
      </c>
      <c r="D259" s="10" t="s">
        <v>10</v>
      </c>
      <c r="G259" s="7"/>
      <c r="H259" s="8" t="s">
        <v>9</v>
      </c>
      <c r="I259" s="9" t="s">
        <v>10</v>
      </c>
      <c r="J259" s="10" t="s">
        <v>10</v>
      </c>
    </row>
    <row r="260" spans="1:10" ht="12.75">
      <c r="A260" s="24" t="s">
        <v>1</v>
      </c>
      <c r="B260" s="25">
        <v>1000</v>
      </c>
      <c r="C260" s="26">
        <f>B260*D260/1000</f>
        <v>36.62991026919242</v>
      </c>
      <c r="D260" s="26">
        <f>D14</f>
        <v>36.62991026919242</v>
      </c>
      <c r="G260" s="24" t="s">
        <v>1</v>
      </c>
      <c r="H260" s="25">
        <v>1000</v>
      </c>
      <c r="I260" s="26">
        <f>H260*J260/1000</f>
        <v>28.994052044609667</v>
      </c>
      <c r="J260" s="26">
        <f>J14</f>
        <v>28.994052044609667</v>
      </c>
    </row>
    <row r="261" spans="1:10" ht="12.75">
      <c r="A261" s="27" t="s">
        <v>91</v>
      </c>
      <c r="B261" s="25">
        <v>70</v>
      </c>
      <c r="C261" s="26">
        <f>B261*D261/1000</f>
        <v>32.6088</v>
      </c>
      <c r="D261" s="26">
        <f>25.88*F5*F6</f>
        <v>465.84</v>
      </c>
      <c r="G261" s="27" t="s">
        <v>91</v>
      </c>
      <c r="H261" s="25">
        <v>70</v>
      </c>
      <c r="I261" s="26">
        <f>H261*J261/1000</f>
        <v>32.6088</v>
      </c>
      <c r="J261" s="26">
        <f>D261</f>
        <v>465.84</v>
      </c>
    </row>
    <row r="262" spans="1:10" ht="12.75">
      <c r="A262" s="28" t="s">
        <v>17</v>
      </c>
      <c r="B262" s="25">
        <f>SUM(B260:B261)</f>
        <v>1070</v>
      </c>
      <c r="C262" s="26">
        <f>SUM(C260:C261)</f>
        <v>69.23871026919242</v>
      </c>
      <c r="D262" s="29">
        <f>C262*1000/B262</f>
        <v>64.70907501793684</v>
      </c>
      <c r="G262" s="28" t="s">
        <v>17</v>
      </c>
      <c r="H262" s="25">
        <f>SUM(H260:H261)</f>
        <v>1070</v>
      </c>
      <c r="I262" s="26">
        <f>SUM(I260:I261)</f>
        <v>61.60285204460967</v>
      </c>
      <c r="J262" s="29">
        <f>I262*1000/H262</f>
        <v>57.57275892019595</v>
      </c>
    </row>
    <row r="263" ht="12.75">
      <c r="G263" s="1"/>
    </row>
    <row r="264" ht="12.75">
      <c r="G264" s="1"/>
    </row>
    <row r="265" spans="1:10" ht="12.75" customHeight="1">
      <c r="A265" s="4" t="s">
        <v>92</v>
      </c>
      <c r="B265" s="4"/>
      <c r="C265" s="4"/>
      <c r="D265" s="4"/>
      <c r="G265" s="4" t="s">
        <v>92</v>
      </c>
      <c r="H265" s="4"/>
      <c r="I265" s="4"/>
      <c r="J265" s="4"/>
    </row>
    <row r="266" spans="1:10" ht="12.75" customHeight="1">
      <c r="A266" s="7" t="s">
        <v>4</v>
      </c>
      <c r="B266" s="8" t="s">
        <v>5</v>
      </c>
      <c r="C266" s="9" t="s">
        <v>6</v>
      </c>
      <c r="D266" s="10" t="s">
        <v>7</v>
      </c>
      <c r="G266" s="7" t="s">
        <v>4</v>
      </c>
      <c r="H266" s="8" t="s">
        <v>5</v>
      </c>
      <c r="I266" s="9" t="s">
        <v>6</v>
      </c>
      <c r="J266" s="10" t="s">
        <v>7</v>
      </c>
    </row>
    <row r="267" spans="1:10" ht="12.75">
      <c r="A267" s="7"/>
      <c r="B267" s="8" t="s">
        <v>9</v>
      </c>
      <c r="C267" s="9" t="s">
        <v>10</v>
      </c>
      <c r="D267" s="10" t="s">
        <v>10</v>
      </c>
      <c r="G267" s="7"/>
      <c r="H267" s="8" t="s">
        <v>9</v>
      </c>
      <c r="I267" s="9" t="s">
        <v>10</v>
      </c>
      <c r="J267" s="10" t="s">
        <v>10</v>
      </c>
    </row>
    <row r="268" spans="1:10" ht="12.75">
      <c r="A268" s="24" t="s">
        <v>1</v>
      </c>
      <c r="B268" s="25">
        <v>1000</v>
      </c>
      <c r="C268" s="26">
        <f>B268*D268/1000</f>
        <v>36.62991026919242</v>
      </c>
      <c r="D268" s="26">
        <f>D14</f>
        <v>36.62991026919242</v>
      </c>
      <c r="G268" s="24" t="s">
        <v>1</v>
      </c>
      <c r="H268" s="25">
        <v>1000</v>
      </c>
      <c r="I268" s="26">
        <f>H268*J268/1000</f>
        <v>28.994052044609667</v>
      </c>
      <c r="J268" s="26">
        <f>J14</f>
        <v>28.994052044609667</v>
      </c>
    </row>
    <row r="269" spans="1:10" ht="12.75">
      <c r="A269" s="27" t="s">
        <v>93</v>
      </c>
      <c r="B269" s="25">
        <v>100</v>
      </c>
      <c r="C269" s="26">
        <f>B269*D269/1000</f>
        <v>149.832</v>
      </c>
      <c r="D269" s="26">
        <f>83.24*F5*F6</f>
        <v>1498.32</v>
      </c>
      <c r="G269" s="27" t="s">
        <v>93</v>
      </c>
      <c r="H269" s="25">
        <v>100</v>
      </c>
      <c r="I269" s="26">
        <f>H269*J269/1000</f>
        <v>149.832</v>
      </c>
      <c r="J269" s="26">
        <f>D269</f>
        <v>1498.32</v>
      </c>
    </row>
    <row r="270" spans="1:10" ht="12.75">
      <c r="A270" s="28" t="s">
        <v>17</v>
      </c>
      <c r="B270" s="25">
        <f>SUM(B268:B269)</f>
        <v>1100</v>
      </c>
      <c r="C270" s="26">
        <f>SUM(C268:C269)</f>
        <v>186.4619102691924</v>
      </c>
      <c r="D270" s="29">
        <f>C270*1000/B270</f>
        <v>169.51082751744764</v>
      </c>
      <c r="G270" s="28" t="s">
        <v>17</v>
      </c>
      <c r="H270" s="25">
        <f>SUM(H268:H269)</f>
        <v>1100</v>
      </c>
      <c r="I270" s="26">
        <f>SUM(I268:I269)</f>
        <v>178.82605204460967</v>
      </c>
      <c r="J270" s="29">
        <f>I270*1000/H270</f>
        <v>162.56913822237243</v>
      </c>
    </row>
    <row r="271" ht="12.75">
      <c r="G271" s="1"/>
    </row>
    <row r="272" ht="12.75">
      <c r="G272" s="1"/>
    </row>
    <row r="273" spans="1:10" ht="12.75" customHeight="1">
      <c r="A273" s="4" t="s">
        <v>94</v>
      </c>
      <c r="B273" s="4"/>
      <c r="C273" s="4"/>
      <c r="D273" s="4"/>
      <c r="G273" s="4" t="s">
        <v>94</v>
      </c>
      <c r="H273" s="4"/>
      <c r="I273" s="4"/>
      <c r="J273" s="4"/>
    </row>
    <row r="274" spans="1:10" ht="12.75" customHeight="1">
      <c r="A274" s="7" t="s">
        <v>4</v>
      </c>
      <c r="B274" s="8" t="s">
        <v>5</v>
      </c>
      <c r="C274" s="9" t="s">
        <v>6</v>
      </c>
      <c r="D274" s="10" t="s">
        <v>7</v>
      </c>
      <c r="G274" s="7" t="s">
        <v>4</v>
      </c>
      <c r="H274" s="8" t="s">
        <v>5</v>
      </c>
      <c r="I274" s="9" t="s">
        <v>6</v>
      </c>
      <c r="J274" s="10" t="s">
        <v>7</v>
      </c>
    </row>
    <row r="275" spans="1:10" ht="12.75">
      <c r="A275" s="7"/>
      <c r="B275" s="8" t="s">
        <v>9</v>
      </c>
      <c r="C275" s="9" t="s">
        <v>10</v>
      </c>
      <c r="D275" s="10" t="s">
        <v>10</v>
      </c>
      <c r="G275" s="7"/>
      <c r="H275" s="8" t="s">
        <v>9</v>
      </c>
      <c r="I275" s="9" t="s">
        <v>10</v>
      </c>
      <c r="J275" s="10" t="s">
        <v>10</v>
      </c>
    </row>
    <row r="276" spans="1:10" ht="12.75">
      <c r="A276" s="24" t="s">
        <v>1</v>
      </c>
      <c r="B276" s="25">
        <v>1000</v>
      </c>
      <c r="C276" s="26">
        <f>B276*D276/1000</f>
        <v>36.62991026919242</v>
      </c>
      <c r="D276" s="26">
        <f>D14</f>
        <v>36.62991026919242</v>
      </c>
      <c r="G276" s="24" t="s">
        <v>1</v>
      </c>
      <c r="H276" s="25">
        <v>1000</v>
      </c>
      <c r="I276" s="26">
        <f>H276*J276/1000</f>
        <v>28.994052044609667</v>
      </c>
      <c r="J276" s="26">
        <f>J14</f>
        <v>28.994052044609667</v>
      </c>
    </row>
    <row r="277" spans="1:10" ht="12.75">
      <c r="A277" s="27" t="s">
        <v>95</v>
      </c>
      <c r="B277" s="25">
        <v>100</v>
      </c>
      <c r="C277" s="26">
        <f>B277*D277/1000</f>
        <v>63.216</v>
      </c>
      <c r="D277" s="26">
        <f>35.12*F5*F6</f>
        <v>632.16</v>
      </c>
      <c r="G277" s="27" t="s">
        <v>95</v>
      </c>
      <c r="H277" s="25">
        <v>100</v>
      </c>
      <c r="I277" s="26">
        <f>H277*J277/1000</f>
        <v>63.216</v>
      </c>
      <c r="J277" s="26">
        <f>D277</f>
        <v>632.16</v>
      </c>
    </row>
    <row r="278" spans="1:10" ht="12.75">
      <c r="A278" s="28" t="s">
        <v>17</v>
      </c>
      <c r="B278" s="25">
        <f>SUM(B276:B277)</f>
        <v>1100</v>
      </c>
      <c r="C278" s="26">
        <f>SUM(C276:C277)</f>
        <v>99.84591026919242</v>
      </c>
      <c r="D278" s="29">
        <f>C278*1000/B278</f>
        <v>90.76900933562948</v>
      </c>
      <c r="G278" s="28" t="s">
        <v>17</v>
      </c>
      <c r="H278" s="25">
        <f>SUM(H276:H277)</f>
        <v>1100</v>
      </c>
      <c r="I278" s="26">
        <f>SUM(I276:I277)</f>
        <v>92.21005204460967</v>
      </c>
      <c r="J278" s="29">
        <f>I278*1000/H278</f>
        <v>83.82732004055424</v>
      </c>
    </row>
    <row r="279" ht="12.75">
      <c r="G279" s="1"/>
    </row>
    <row r="280" ht="12.75">
      <c r="G280" s="1"/>
    </row>
    <row r="281" spans="1:10" ht="12.75" customHeight="1">
      <c r="A281" s="4" t="s">
        <v>96</v>
      </c>
      <c r="B281" s="4"/>
      <c r="C281" s="4"/>
      <c r="D281" s="4"/>
      <c r="G281" s="4" t="s">
        <v>96</v>
      </c>
      <c r="H281" s="4"/>
      <c r="I281" s="4"/>
      <c r="J281" s="4"/>
    </row>
    <row r="282" spans="1:10" ht="12.75" customHeight="1">
      <c r="A282" s="7" t="s">
        <v>4</v>
      </c>
      <c r="B282" s="8" t="s">
        <v>5</v>
      </c>
      <c r="C282" s="9" t="s">
        <v>6</v>
      </c>
      <c r="D282" s="10" t="s">
        <v>7</v>
      </c>
      <c r="G282" s="7" t="s">
        <v>4</v>
      </c>
      <c r="H282" s="8" t="s">
        <v>5</v>
      </c>
      <c r="I282" s="9" t="s">
        <v>6</v>
      </c>
      <c r="J282" s="10" t="s">
        <v>7</v>
      </c>
    </row>
    <row r="283" spans="1:10" ht="12.75">
      <c r="A283" s="7"/>
      <c r="B283" s="8" t="s">
        <v>9</v>
      </c>
      <c r="C283" s="9" t="s">
        <v>10</v>
      </c>
      <c r="D283" s="10" t="s">
        <v>10</v>
      </c>
      <c r="G283" s="7"/>
      <c r="H283" s="8" t="s">
        <v>9</v>
      </c>
      <c r="I283" s="9" t="s">
        <v>10</v>
      </c>
      <c r="J283" s="10" t="s">
        <v>10</v>
      </c>
    </row>
    <row r="284" spans="1:10" ht="12.75">
      <c r="A284" s="24" t="s">
        <v>1</v>
      </c>
      <c r="B284" s="25">
        <v>1000</v>
      </c>
      <c r="C284" s="26">
        <f>B284*D284/1000</f>
        <v>36.62991026919242</v>
      </c>
      <c r="D284" s="26">
        <f>D14</f>
        <v>36.62991026919242</v>
      </c>
      <c r="G284" s="24" t="s">
        <v>1</v>
      </c>
      <c r="H284" s="25">
        <v>1000</v>
      </c>
      <c r="I284" s="26">
        <f>H284*J284/1000</f>
        <v>28.994052044609667</v>
      </c>
      <c r="J284" s="26">
        <f>J14</f>
        <v>28.994052044609667</v>
      </c>
    </row>
    <row r="285" spans="1:10" ht="12.75">
      <c r="A285" s="27" t="s">
        <v>97</v>
      </c>
      <c r="B285" s="25">
        <v>80</v>
      </c>
      <c r="C285" s="26">
        <f>B285*D285/1000</f>
        <v>27.936</v>
      </c>
      <c r="D285" s="26">
        <f>19.4*F5*F6</f>
        <v>349.2</v>
      </c>
      <c r="G285" s="27" t="s">
        <v>97</v>
      </c>
      <c r="H285" s="25">
        <v>80</v>
      </c>
      <c r="I285" s="26">
        <f>H285*J285/1000</f>
        <v>27.936</v>
      </c>
      <c r="J285" s="26">
        <f>D285</f>
        <v>349.2</v>
      </c>
    </row>
    <row r="286" spans="1:10" ht="12.75">
      <c r="A286" s="27" t="s">
        <v>98</v>
      </c>
      <c r="B286" s="25">
        <v>70</v>
      </c>
      <c r="C286" s="26">
        <f>B286*D286/1000</f>
        <v>26.4096</v>
      </c>
      <c r="D286" s="26">
        <f>20.96*F5*F6</f>
        <v>377.28000000000003</v>
      </c>
      <c r="G286" s="27" t="s">
        <v>98</v>
      </c>
      <c r="H286" s="25">
        <v>70</v>
      </c>
      <c r="I286" s="26">
        <f>H286*J286/1000</f>
        <v>26.4096</v>
      </c>
      <c r="J286" s="26">
        <f>D286</f>
        <v>377.28000000000003</v>
      </c>
    </row>
    <row r="287" spans="1:10" ht="12.75">
      <c r="A287" s="28" t="s">
        <v>17</v>
      </c>
      <c r="B287" s="25">
        <f>SUM(B284:B286)</f>
        <v>1150</v>
      </c>
      <c r="C287" s="26">
        <f>SUM(C284:C286)</f>
        <v>90.97551026919243</v>
      </c>
      <c r="D287" s="29">
        <f>C287*1000/B287</f>
        <v>79.10913936451516</v>
      </c>
      <c r="G287" s="28" t="s">
        <v>17</v>
      </c>
      <c r="H287" s="25">
        <f>SUM(H284:H286)</f>
        <v>1150</v>
      </c>
      <c r="I287" s="26">
        <f>SUM(I284:I286)</f>
        <v>83.33965204460966</v>
      </c>
      <c r="J287" s="29">
        <f>I287*1000/H287</f>
        <v>72.46926264748667</v>
      </c>
    </row>
    <row r="288" ht="12.75">
      <c r="G288" s="1"/>
    </row>
    <row r="289" ht="12.75">
      <c r="G289" s="1"/>
    </row>
    <row r="290" spans="1:10" ht="12.75" customHeight="1">
      <c r="A290" s="4" t="s">
        <v>99</v>
      </c>
      <c r="B290" s="4"/>
      <c r="C290" s="4"/>
      <c r="D290" s="4"/>
      <c r="G290" s="4" t="s">
        <v>99</v>
      </c>
      <c r="H290" s="4"/>
      <c r="I290" s="4"/>
      <c r="J290" s="4"/>
    </row>
    <row r="291" spans="1:10" ht="12.75" customHeight="1">
      <c r="A291" s="7" t="s">
        <v>4</v>
      </c>
      <c r="B291" s="8" t="s">
        <v>5</v>
      </c>
      <c r="C291" s="9" t="s">
        <v>6</v>
      </c>
      <c r="D291" s="10" t="s">
        <v>7</v>
      </c>
      <c r="G291" s="7" t="s">
        <v>4</v>
      </c>
      <c r="H291" s="8" t="s">
        <v>5</v>
      </c>
      <c r="I291" s="9" t="s">
        <v>6</v>
      </c>
      <c r="J291" s="10" t="s">
        <v>7</v>
      </c>
    </row>
    <row r="292" spans="1:10" ht="12.75">
      <c r="A292" s="7"/>
      <c r="B292" s="8" t="s">
        <v>9</v>
      </c>
      <c r="C292" s="9" t="s">
        <v>10</v>
      </c>
      <c r="D292" s="10" t="s">
        <v>10</v>
      </c>
      <c r="G292" s="7"/>
      <c r="H292" s="8" t="s">
        <v>9</v>
      </c>
      <c r="I292" s="9" t="s">
        <v>10</v>
      </c>
      <c r="J292" s="10" t="s">
        <v>10</v>
      </c>
    </row>
    <row r="293" spans="1:10" ht="12.75">
      <c r="A293" s="24" t="s">
        <v>1</v>
      </c>
      <c r="B293" s="25">
        <v>1000</v>
      </c>
      <c r="C293" s="26">
        <f>B293*D293/1000</f>
        <v>36.62991026919242</v>
      </c>
      <c r="D293" s="26">
        <f>D14</f>
        <v>36.62991026919242</v>
      </c>
      <c r="G293" s="24" t="s">
        <v>1</v>
      </c>
      <c r="H293" s="25">
        <v>1000</v>
      </c>
      <c r="I293" s="26">
        <f>H293*J293/1000</f>
        <v>28.994052044609667</v>
      </c>
      <c r="J293" s="26">
        <f>J14</f>
        <v>28.994052044609667</v>
      </c>
    </row>
    <row r="294" spans="1:10" ht="12.75">
      <c r="A294" s="27" t="s">
        <v>100</v>
      </c>
      <c r="B294" s="25">
        <v>100</v>
      </c>
      <c r="C294" s="26">
        <f>B294*D294/1000</f>
        <v>49.824</v>
      </c>
      <c r="D294" s="26">
        <f>27.68*F5*F6</f>
        <v>498.24</v>
      </c>
      <c r="G294" s="27" t="s">
        <v>100</v>
      </c>
      <c r="H294" s="25">
        <v>100</v>
      </c>
      <c r="I294" s="26">
        <f>H294*J294/1000</f>
        <v>49.824</v>
      </c>
      <c r="J294" s="26">
        <f>D294</f>
        <v>498.24</v>
      </c>
    </row>
    <row r="295" spans="1:10" ht="12.75">
      <c r="A295" s="28" t="s">
        <v>17</v>
      </c>
      <c r="B295" s="25">
        <f>SUM(B293:B294)</f>
        <v>1100</v>
      </c>
      <c r="C295" s="26">
        <f>SUM(C293:C294)</f>
        <v>86.45391026919242</v>
      </c>
      <c r="D295" s="29">
        <f>C295*1000/B295</f>
        <v>78.59446388108402</v>
      </c>
      <c r="G295" s="28" t="s">
        <v>17</v>
      </c>
      <c r="H295" s="25">
        <f>SUM(H293:H294)</f>
        <v>1100</v>
      </c>
      <c r="I295" s="26">
        <f>SUM(I293:I294)</f>
        <v>78.81805204460966</v>
      </c>
      <c r="J295" s="29">
        <f>I295*1000/H295</f>
        <v>71.65277458600879</v>
      </c>
    </row>
    <row r="296" ht="12.75">
      <c r="G296" s="1"/>
    </row>
  </sheetData>
  <sheetProtection selectLockedCells="1" selectUnlockedCells="1"/>
  <mergeCells count="142">
    <mergeCell ref="A2:J2"/>
    <mergeCell ref="A3:J3"/>
    <mergeCell ref="A5:D5"/>
    <mergeCell ref="G5:J5"/>
    <mergeCell ref="A6:A7"/>
    <mergeCell ref="G6:G7"/>
    <mergeCell ref="A17:D17"/>
    <mergeCell ref="G17:J17"/>
    <mergeCell ref="A18:A19"/>
    <mergeCell ref="G18:G19"/>
    <mergeCell ref="A25:D25"/>
    <mergeCell ref="G25:J25"/>
    <mergeCell ref="A26:A27"/>
    <mergeCell ref="G26:G27"/>
    <mergeCell ref="A33:D33"/>
    <mergeCell ref="G33:J33"/>
    <mergeCell ref="A34:A35"/>
    <mergeCell ref="G34:G35"/>
    <mergeCell ref="A41:D41"/>
    <mergeCell ref="G41:J41"/>
    <mergeCell ref="A42:A43"/>
    <mergeCell ref="G42:G43"/>
    <mergeCell ref="A49:D49"/>
    <mergeCell ref="G49:J49"/>
    <mergeCell ref="A50:A51"/>
    <mergeCell ref="G50:G51"/>
    <mergeCell ref="A58:D58"/>
    <mergeCell ref="G58:J58"/>
    <mergeCell ref="A59:A60"/>
    <mergeCell ref="G59:G60"/>
    <mergeCell ref="A66:D66"/>
    <mergeCell ref="G66:J66"/>
    <mergeCell ref="A67:A68"/>
    <mergeCell ref="G67:G68"/>
    <mergeCell ref="A74:D74"/>
    <mergeCell ref="G74:J74"/>
    <mergeCell ref="A75:A76"/>
    <mergeCell ref="G75:G76"/>
    <mergeCell ref="A83:D83"/>
    <mergeCell ref="G83:J83"/>
    <mergeCell ref="A84:A85"/>
    <mergeCell ref="G84:G85"/>
    <mergeCell ref="A92:D92"/>
    <mergeCell ref="G92:J92"/>
    <mergeCell ref="A93:A94"/>
    <mergeCell ref="G93:G94"/>
    <mergeCell ref="A100:D100"/>
    <mergeCell ref="G100:J100"/>
    <mergeCell ref="A101:A102"/>
    <mergeCell ref="G101:G102"/>
    <mergeCell ref="A108:D108"/>
    <mergeCell ref="G108:J108"/>
    <mergeCell ref="A109:A110"/>
    <mergeCell ref="G109:G110"/>
    <mergeCell ref="A116:D116"/>
    <mergeCell ref="G116:J116"/>
    <mergeCell ref="A117:A118"/>
    <mergeCell ref="G117:G118"/>
    <mergeCell ref="A124:D124"/>
    <mergeCell ref="G124:J124"/>
    <mergeCell ref="A125:A126"/>
    <mergeCell ref="G125:G126"/>
    <mergeCell ref="A133:D133"/>
    <mergeCell ref="G133:J133"/>
    <mergeCell ref="A134:A135"/>
    <mergeCell ref="G134:G135"/>
    <mergeCell ref="A141:D141"/>
    <mergeCell ref="G141:J141"/>
    <mergeCell ref="A142:A143"/>
    <mergeCell ref="G142:G143"/>
    <mergeCell ref="A149:D149"/>
    <mergeCell ref="G149:J149"/>
    <mergeCell ref="A150:A151"/>
    <mergeCell ref="G150:G151"/>
    <mergeCell ref="A157:D157"/>
    <mergeCell ref="G157:J157"/>
    <mergeCell ref="A158:A159"/>
    <mergeCell ref="G158:G159"/>
    <mergeCell ref="A165:D165"/>
    <mergeCell ref="G165:J165"/>
    <mergeCell ref="A166:A167"/>
    <mergeCell ref="G166:G167"/>
    <mergeCell ref="A173:D173"/>
    <mergeCell ref="G173:J173"/>
    <mergeCell ref="A174:A175"/>
    <mergeCell ref="G174:G175"/>
    <mergeCell ref="A181:D181"/>
    <mergeCell ref="G181:J181"/>
    <mergeCell ref="A182:A183"/>
    <mergeCell ref="G182:G183"/>
    <mergeCell ref="A190:D190"/>
    <mergeCell ref="G190:J190"/>
    <mergeCell ref="A191:A192"/>
    <mergeCell ref="G191:G192"/>
    <mergeCell ref="A198:D198"/>
    <mergeCell ref="G198:J198"/>
    <mergeCell ref="A199:A200"/>
    <mergeCell ref="G199:G200"/>
    <mergeCell ref="A206:D206"/>
    <mergeCell ref="G206:J206"/>
    <mergeCell ref="A207:A208"/>
    <mergeCell ref="G207:G208"/>
    <mergeCell ref="A215:D215"/>
    <mergeCell ref="G215:J215"/>
    <mergeCell ref="A216:A217"/>
    <mergeCell ref="G216:G217"/>
    <mergeCell ref="A224:D224"/>
    <mergeCell ref="G224:J224"/>
    <mergeCell ref="A225:A226"/>
    <mergeCell ref="G225:G226"/>
    <mergeCell ref="A232:D232"/>
    <mergeCell ref="G232:J232"/>
    <mergeCell ref="A233:A234"/>
    <mergeCell ref="G233:G234"/>
    <mergeCell ref="A241:D241"/>
    <mergeCell ref="G241:J241"/>
    <mergeCell ref="A242:A243"/>
    <mergeCell ref="G242:G243"/>
    <mergeCell ref="A249:D249"/>
    <mergeCell ref="G249:J249"/>
    <mergeCell ref="A250:A251"/>
    <mergeCell ref="G250:G251"/>
    <mergeCell ref="A257:D257"/>
    <mergeCell ref="G257:J257"/>
    <mergeCell ref="A258:A259"/>
    <mergeCell ref="G258:G259"/>
    <mergeCell ref="A265:D265"/>
    <mergeCell ref="G265:J265"/>
    <mergeCell ref="A266:A267"/>
    <mergeCell ref="G266:G267"/>
    <mergeCell ref="A273:D273"/>
    <mergeCell ref="G273:J273"/>
    <mergeCell ref="A274:A275"/>
    <mergeCell ref="G274:G275"/>
    <mergeCell ref="A281:D281"/>
    <mergeCell ref="G281:J281"/>
    <mergeCell ref="A282:A283"/>
    <mergeCell ref="G282:G283"/>
    <mergeCell ref="A290:D290"/>
    <mergeCell ref="G290:J290"/>
    <mergeCell ref="A291:A292"/>
    <mergeCell ref="G291:G29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zoomScale="119" zoomScaleNormal="119" workbookViewId="0" topLeftCell="A1">
      <selection activeCell="F5" sqref="F5"/>
    </sheetView>
  </sheetViews>
  <sheetFormatPr defaultColWidth="12.57421875" defaultRowHeight="12.75"/>
  <cols>
    <col min="1" max="1" width="18.28125" style="0" customWidth="1"/>
    <col min="2" max="16384" width="11.57421875" style="0" customWidth="1"/>
  </cols>
  <sheetData>
    <row r="2" spans="1:4" ht="12.75" customHeight="1">
      <c r="A2" s="73" t="s">
        <v>274</v>
      </c>
      <c r="B2" s="73"/>
      <c r="C2" s="73"/>
      <c r="D2" s="73"/>
    </row>
    <row r="4" spans="1:6" ht="12.75" customHeight="1">
      <c r="A4" s="4" t="s">
        <v>275</v>
      </c>
      <c r="B4" s="4"/>
      <c r="C4" s="4"/>
      <c r="D4" s="4"/>
      <c r="E4" s="5" t="s">
        <v>2</v>
      </c>
      <c r="F4" s="6">
        <v>18</v>
      </c>
    </row>
    <row r="5" spans="1:6" ht="12.75" customHeight="1">
      <c r="A5" s="7" t="s">
        <v>4</v>
      </c>
      <c r="B5" s="8" t="s">
        <v>5</v>
      </c>
      <c r="C5" s="9" t="s">
        <v>6</v>
      </c>
      <c r="D5" s="10" t="s">
        <v>7</v>
      </c>
      <c r="E5" s="11" t="s">
        <v>8</v>
      </c>
      <c r="F5" s="11">
        <v>1</v>
      </c>
    </row>
    <row r="6" spans="1:4" ht="12.75">
      <c r="A6" s="7"/>
      <c r="B6" s="8" t="s">
        <v>9</v>
      </c>
      <c r="C6" s="9" t="s">
        <v>10</v>
      </c>
      <c r="D6" s="10" t="s">
        <v>10</v>
      </c>
    </row>
    <row r="7" spans="1:4" ht="12.75">
      <c r="A7" s="12" t="s">
        <v>121</v>
      </c>
      <c r="B7" s="13">
        <v>1000</v>
      </c>
      <c r="C7" s="14">
        <f>D7*B7/1000</f>
        <v>1</v>
      </c>
      <c r="D7" s="75">
        <v>1</v>
      </c>
    </row>
    <row r="8" spans="1:4" ht="12.75">
      <c r="A8" s="12" t="s">
        <v>12</v>
      </c>
      <c r="B8" s="13">
        <v>380</v>
      </c>
      <c r="C8" s="14"/>
      <c r="D8" s="75">
        <v>9</v>
      </c>
    </row>
    <row r="9" spans="1:4" ht="12.75">
      <c r="A9" s="17" t="s">
        <v>276</v>
      </c>
      <c r="B9" s="13">
        <v>100</v>
      </c>
      <c r="C9" s="14">
        <f>D9*B9/1000</f>
        <v>31.35600000000001</v>
      </c>
      <c r="D9" s="14">
        <f>17.42*F4*F5</f>
        <v>313.56000000000006</v>
      </c>
    </row>
    <row r="10" spans="1:4" ht="12.75">
      <c r="A10" s="7" t="s">
        <v>172</v>
      </c>
      <c r="B10" s="13">
        <f>SUM(B7:B9)</f>
        <v>1480</v>
      </c>
      <c r="C10" s="14">
        <f>SUM(C7:C9)</f>
        <v>32.35600000000001</v>
      </c>
      <c r="D10" s="23">
        <f>C10*1000/B10</f>
        <v>21.862162162162168</v>
      </c>
    </row>
  </sheetData>
  <sheetProtection selectLockedCells="1" selectUnlockedCells="1"/>
  <mergeCells count="3">
    <mergeCell ref="A2:D2"/>
    <mergeCell ref="A4:D4"/>
    <mergeCell ref="A5:A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4"/>
  <sheetViews>
    <sheetView zoomScale="119" zoomScaleNormal="119" workbookViewId="0" topLeftCell="A1">
      <selection activeCell="F6" sqref="F6"/>
    </sheetView>
  </sheetViews>
  <sheetFormatPr defaultColWidth="12.57421875" defaultRowHeight="12.75"/>
  <cols>
    <col min="1" max="1" width="17.00390625" style="0" customWidth="1"/>
    <col min="2" max="4" width="11.57421875" style="0" customWidth="1"/>
    <col min="5" max="5" width="14.00390625" style="0" customWidth="1"/>
    <col min="6" max="16384" width="11.57421875" style="0" customWidth="1"/>
  </cols>
  <sheetData>
    <row r="1" ht="12.75">
      <c r="A1" s="1"/>
    </row>
    <row r="2" spans="1:4" ht="17.25" customHeight="1">
      <c r="A2" s="2" t="s">
        <v>101</v>
      </c>
      <c r="B2" s="2"/>
      <c r="C2" s="2"/>
      <c r="D2" s="2"/>
    </row>
    <row r="3" ht="12.75">
      <c r="A3" s="1"/>
    </row>
    <row r="4" ht="12.75">
      <c r="A4" s="1"/>
    </row>
    <row r="5" spans="1:6" ht="12.75" customHeight="1">
      <c r="A5" s="34" t="s">
        <v>102</v>
      </c>
      <c r="B5" s="34"/>
      <c r="C5" s="34"/>
      <c r="D5" s="34"/>
      <c r="E5" s="5" t="s">
        <v>2</v>
      </c>
      <c r="F5" s="6">
        <v>18</v>
      </c>
    </row>
    <row r="6" spans="1:6" ht="12.75" customHeight="1">
      <c r="A6" s="7" t="s">
        <v>4</v>
      </c>
      <c r="B6" s="8" t="s">
        <v>5</v>
      </c>
      <c r="C6" s="9" t="s">
        <v>6</v>
      </c>
      <c r="D6" s="10" t="s">
        <v>7</v>
      </c>
      <c r="E6" s="11" t="s">
        <v>8</v>
      </c>
      <c r="F6" s="11">
        <v>1</v>
      </c>
    </row>
    <row r="7" spans="1:4" ht="12.75">
      <c r="A7" s="7"/>
      <c r="B7" s="8" t="s">
        <v>9</v>
      </c>
      <c r="C7" s="9" t="s">
        <v>10</v>
      </c>
      <c r="D7" s="10" t="s">
        <v>10</v>
      </c>
    </row>
    <row r="8" spans="1:4" ht="12.75">
      <c r="A8" s="12" t="s">
        <v>11</v>
      </c>
      <c r="B8" s="13">
        <v>1000</v>
      </c>
      <c r="C8" s="14">
        <f>D8*B8/1000</f>
        <v>9</v>
      </c>
      <c r="D8" s="15">
        <v>9</v>
      </c>
    </row>
    <row r="9" spans="1:4" ht="12.75">
      <c r="A9" s="12" t="s">
        <v>12</v>
      </c>
      <c r="B9" s="13">
        <v>180</v>
      </c>
      <c r="C9" s="14">
        <f>D9*B9/1000</f>
        <v>1.62</v>
      </c>
      <c r="D9" s="15">
        <v>9</v>
      </c>
    </row>
    <row r="10" spans="1:4" ht="12.75">
      <c r="A10" s="17" t="s">
        <v>103</v>
      </c>
      <c r="B10" s="13">
        <v>180</v>
      </c>
      <c r="C10" s="14">
        <f>D10*B10/1000</f>
        <v>46.9152</v>
      </c>
      <c r="D10" s="18">
        <f>14.48*F5*F6</f>
        <v>260.64</v>
      </c>
    </row>
    <row r="11" spans="1:4" ht="12.75">
      <c r="A11" s="12" t="s">
        <v>14</v>
      </c>
      <c r="B11" s="35">
        <v>0</v>
      </c>
      <c r="C11" s="14">
        <f>D11*B11/1000</f>
        <v>0</v>
      </c>
      <c r="D11" s="19">
        <v>65</v>
      </c>
    </row>
    <row r="12" spans="1:4" ht="12.75">
      <c r="A12" s="21" t="s">
        <v>17</v>
      </c>
      <c r="B12" s="22">
        <f>SUM(B8:B11)</f>
        <v>1360</v>
      </c>
      <c r="C12" s="18">
        <f>SUM(C8:C11)</f>
        <v>57.535199999999996</v>
      </c>
      <c r="D12" s="23">
        <f>C12*1000/B12</f>
        <v>42.30529411764706</v>
      </c>
    </row>
    <row r="13" spans="1:4" ht="12.75">
      <c r="A13" s="21"/>
      <c r="B13" s="22"/>
      <c r="C13" s="18"/>
      <c r="D13" s="23"/>
    </row>
    <row r="14" spans="1:5" ht="12.75" customHeight="1">
      <c r="A14" s="36" t="s">
        <v>104</v>
      </c>
      <c r="B14" s="36"/>
      <c r="C14" s="36"/>
      <c r="D14" s="36"/>
      <c r="E14" s="36"/>
    </row>
    <row r="15" spans="1:5" ht="12.75" customHeight="1">
      <c r="A15" s="37" t="s">
        <v>105</v>
      </c>
      <c r="B15" s="37"/>
      <c r="C15" s="37"/>
      <c r="D15" s="37"/>
      <c r="E15" s="37"/>
    </row>
    <row r="17" spans="1:4" ht="12.75" customHeight="1">
      <c r="A17" s="4" t="s">
        <v>18</v>
      </c>
      <c r="B17" s="4"/>
      <c r="C17" s="4"/>
      <c r="D17" s="4"/>
    </row>
    <row r="18" spans="1:4" ht="12.75" customHeight="1">
      <c r="A18" s="7" t="s">
        <v>4</v>
      </c>
      <c r="B18" s="8" t="s">
        <v>5</v>
      </c>
      <c r="C18" s="9" t="s">
        <v>6</v>
      </c>
      <c r="D18" s="10" t="s">
        <v>7</v>
      </c>
    </row>
    <row r="19" spans="1:4" ht="12.75">
      <c r="A19" s="7"/>
      <c r="B19" s="8" t="s">
        <v>9</v>
      </c>
      <c r="C19" s="9" t="s">
        <v>10</v>
      </c>
      <c r="D19" s="10" t="s">
        <v>10</v>
      </c>
    </row>
    <row r="20" spans="1:4" ht="12.75">
      <c r="A20" s="24" t="s">
        <v>102</v>
      </c>
      <c r="B20" s="25">
        <v>1000</v>
      </c>
      <c r="C20" s="26">
        <f>B20*D20/1000</f>
        <v>42.30529411764706</v>
      </c>
      <c r="D20" s="26">
        <f>D12</f>
        <v>42.30529411764706</v>
      </c>
    </row>
    <row r="21" spans="1:4" ht="12.75">
      <c r="A21" s="27" t="s">
        <v>19</v>
      </c>
      <c r="B21" s="25">
        <v>100</v>
      </c>
      <c r="C21" s="26">
        <f>B21*D21/1000</f>
        <v>35.676</v>
      </c>
      <c r="D21" s="26">
        <f>19.82*F5*F6</f>
        <v>356.76</v>
      </c>
    </row>
    <row r="22" spans="1:4" ht="12.75">
      <c r="A22" s="28" t="s">
        <v>17</v>
      </c>
      <c r="B22" s="25">
        <f>SUM(B20:B21)</f>
        <v>1100</v>
      </c>
      <c r="C22" s="26">
        <f>SUM(C20:C21)</f>
        <v>77.98129411764705</v>
      </c>
      <c r="D22" s="29">
        <f>C22*1000/B22</f>
        <v>70.89208556149731</v>
      </c>
    </row>
    <row r="23" spans="1:4" ht="12.75">
      <c r="A23" s="30"/>
      <c r="B23" s="31"/>
      <c r="C23" s="31"/>
      <c r="D23" s="32"/>
    </row>
    <row r="24" ht="12.75">
      <c r="A24" s="1"/>
    </row>
    <row r="25" spans="1:4" ht="12.75" customHeight="1">
      <c r="A25" s="4" t="s">
        <v>21</v>
      </c>
      <c r="B25" s="4"/>
      <c r="C25" s="4"/>
      <c r="D25" s="4"/>
    </row>
    <row r="26" spans="1:4" ht="12.75" customHeight="1">
      <c r="A26" s="7" t="s">
        <v>4</v>
      </c>
      <c r="B26" s="8" t="s">
        <v>5</v>
      </c>
      <c r="C26" s="9" t="s">
        <v>6</v>
      </c>
      <c r="D26" s="10" t="s">
        <v>7</v>
      </c>
    </row>
    <row r="27" spans="1:4" ht="12.75">
      <c r="A27" s="7"/>
      <c r="B27" s="8" t="s">
        <v>9</v>
      </c>
      <c r="C27" s="9" t="s">
        <v>10</v>
      </c>
      <c r="D27" s="10" t="s">
        <v>10</v>
      </c>
    </row>
    <row r="28" spans="1:4" ht="12.75">
      <c r="A28" s="24" t="s">
        <v>102</v>
      </c>
      <c r="B28" s="25">
        <v>1000</v>
      </c>
      <c r="C28" s="26">
        <f>B28*D28/1000</f>
        <v>42.30529411764706</v>
      </c>
      <c r="D28" s="26">
        <f>D12</f>
        <v>42.30529411764706</v>
      </c>
    </row>
    <row r="29" spans="1:4" ht="12.75">
      <c r="A29" s="27" t="s">
        <v>22</v>
      </c>
      <c r="B29" s="25">
        <v>50</v>
      </c>
      <c r="C29" s="26">
        <f>B29*D29/1000</f>
        <v>14.057999999999998</v>
      </c>
      <c r="D29" s="26">
        <f>15.62*F5*F6</f>
        <v>281.15999999999997</v>
      </c>
    </row>
    <row r="30" spans="1:4" ht="12.75">
      <c r="A30" s="28" t="s">
        <v>17</v>
      </c>
      <c r="B30" s="25">
        <f>SUM(B28:B29)</f>
        <v>1050</v>
      </c>
      <c r="C30" s="26">
        <f>SUM(C28:C29)</f>
        <v>56.36329411764706</v>
      </c>
      <c r="D30" s="29">
        <f>C30*1000/B30</f>
        <v>53.679327731092435</v>
      </c>
    </row>
    <row r="31" ht="12.75">
      <c r="A31" s="1"/>
    </row>
    <row r="32" ht="12.75">
      <c r="A32" s="1"/>
    </row>
    <row r="33" spans="1:4" ht="12.75" customHeight="1">
      <c r="A33" s="4" t="s">
        <v>23</v>
      </c>
      <c r="B33" s="4"/>
      <c r="C33" s="4"/>
      <c r="D33" s="4"/>
    </row>
    <row r="34" spans="1:4" ht="12.75" customHeight="1">
      <c r="A34" s="7" t="s">
        <v>4</v>
      </c>
      <c r="B34" s="8" t="s">
        <v>5</v>
      </c>
      <c r="C34" s="9" t="s">
        <v>6</v>
      </c>
      <c r="D34" s="10" t="s">
        <v>7</v>
      </c>
    </row>
    <row r="35" spans="1:4" ht="12.75">
      <c r="A35" s="7"/>
      <c r="B35" s="8" t="s">
        <v>9</v>
      </c>
      <c r="C35" s="9" t="s">
        <v>10</v>
      </c>
      <c r="D35" s="10" t="s">
        <v>10</v>
      </c>
    </row>
    <row r="36" spans="1:4" ht="12.75">
      <c r="A36" s="24" t="s">
        <v>102</v>
      </c>
      <c r="B36" s="25">
        <v>1000</v>
      </c>
      <c r="C36" s="26">
        <f>B36*D36/1000</f>
        <v>42.30529411764706</v>
      </c>
      <c r="D36" s="26">
        <f>D12</f>
        <v>42.30529411764706</v>
      </c>
    </row>
    <row r="37" spans="1:4" ht="12.75">
      <c r="A37" s="27" t="s">
        <v>24</v>
      </c>
      <c r="B37" s="25">
        <v>80</v>
      </c>
      <c r="C37" s="26">
        <f>B37*D37/1000</f>
        <v>38.9088</v>
      </c>
      <c r="D37" s="26">
        <f>27.02*F5*F6</f>
        <v>486.36</v>
      </c>
    </row>
    <row r="38" spans="1:4" ht="12.75">
      <c r="A38" s="28" t="s">
        <v>17</v>
      </c>
      <c r="B38" s="25">
        <f>SUM(B36:B37)</f>
        <v>1080</v>
      </c>
      <c r="C38" s="26">
        <f>SUM(C36:C37)</f>
        <v>81.21409411764705</v>
      </c>
      <c r="D38" s="29">
        <f>C38*1000/B38</f>
        <v>75.19823529411764</v>
      </c>
    </row>
    <row r="39" ht="12.75">
      <c r="A39" s="1"/>
    </row>
    <row r="40" ht="12.75">
      <c r="A40" s="1"/>
    </row>
    <row r="41" spans="1:4" ht="12.75" customHeight="1">
      <c r="A41" s="4" t="s">
        <v>25</v>
      </c>
      <c r="B41" s="4"/>
      <c r="C41" s="4"/>
      <c r="D41" s="4"/>
    </row>
    <row r="42" spans="1:4" ht="12.75" customHeight="1">
      <c r="A42" s="7" t="s">
        <v>4</v>
      </c>
      <c r="B42" s="8" t="s">
        <v>5</v>
      </c>
      <c r="C42" s="9" t="s">
        <v>6</v>
      </c>
      <c r="D42" s="10" t="s">
        <v>7</v>
      </c>
    </row>
    <row r="43" spans="1:4" ht="12.75">
      <c r="A43" s="7"/>
      <c r="B43" s="8" t="s">
        <v>9</v>
      </c>
      <c r="C43" s="9" t="s">
        <v>10</v>
      </c>
      <c r="D43" s="10" t="s">
        <v>10</v>
      </c>
    </row>
    <row r="44" spans="1:4" ht="12.75">
      <c r="A44" s="24" t="s">
        <v>106</v>
      </c>
      <c r="B44" s="25">
        <v>1000</v>
      </c>
      <c r="C44" s="26">
        <f>B44*D44/1000</f>
        <v>42.30529411764706</v>
      </c>
      <c r="D44" s="26">
        <f>D12</f>
        <v>42.30529411764706</v>
      </c>
    </row>
    <row r="45" spans="1:4" ht="12.75">
      <c r="A45" s="27" t="s">
        <v>26</v>
      </c>
      <c r="B45" s="25">
        <v>50</v>
      </c>
      <c r="C45" s="26">
        <f>B45*D45/1000</f>
        <v>14.435999999999998</v>
      </c>
      <c r="D45" s="26">
        <f>16.04*F5*F6</f>
        <v>288.71999999999997</v>
      </c>
    </row>
    <row r="46" spans="1:4" ht="12.75">
      <c r="A46" s="28" t="s">
        <v>17</v>
      </c>
      <c r="B46" s="25">
        <f>SUM(B44:B45)</f>
        <v>1050</v>
      </c>
      <c r="C46" s="26">
        <f>SUM(C44:C45)</f>
        <v>56.74129411764706</v>
      </c>
      <c r="D46" s="29">
        <f>C46*1000/B46</f>
        <v>54.039327731092435</v>
      </c>
    </row>
    <row r="47" ht="12.75">
      <c r="A47" s="1"/>
    </row>
    <row r="48" ht="12.75">
      <c r="A48" s="1"/>
    </row>
    <row r="49" spans="1:4" ht="12.75" customHeight="1">
      <c r="A49" s="4" t="s">
        <v>27</v>
      </c>
      <c r="B49" s="4"/>
      <c r="C49" s="4"/>
      <c r="D49" s="4"/>
    </row>
    <row r="50" spans="1:4" ht="12.75" customHeight="1">
      <c r="A50" s="7" t="s">
        <v>4</v>
      </c>
      <c r="B50" s="8" t="s">
        <v>5</v>
      </c>
      <c r="C50" s="9" t="s">
        <v>6</v>
      </c>
      <c r="D50" s="10" t="s">
        <v>7</v>
      </c>
    </row>
    <row r="51" spans="1:4" ht="12.75">
      <c r="A51" s="7"/>
      <c r="B51" s="8" t="s">
        <v>9</v>
      </c>
      <c r="C51" s="9" t="s">
        <v>10</v>
      </c>
      <c r="D51" s="10" t="s">
        <v>10</v>
      </c>
    </row>
    <row r="52" spans="1:4" ht="12.75">
      <c r="A52" s="38" t="s">
        <v>102</v>
      </c>
      <c r="B52" s="25">
        <v>1000</v>
      </c>
      <c r="C52" s="26">
        <f>B52*D52/1000</f>
        <v>42.30529411764706</v>
      </c>
      <c r="D52" s="26">
        <f>D12</f>
        <v>42.30529411764706</v>
      </c>
    </row>
    <row r="53" spans="1:4" ht="12.75">
      <c r="A53" s="27" t="s">
        <v>28</v>
      </c>
      <c r="B53" s="25">
        <v>50</v>
      </c>
      <c r="C53" s="26">
        <f>B53*D53/1000</f>
        <v>22.536</v>
      </c>
      <c r="D53" s="26">
        <f>25.04*F5*F6</f>
        <v>450.71999999999997</v>
      </c>
    </row>
    <row r="54" spans="1:4" ht="12.75">
      <c r="A54" s="27" t="s">
        <v>29</v>
      </c>
      <c r="B54" s="25">
        <v>70</v>
      </c>
      <c r="C54" s="26">
        <f>B54*D54/1000</f>
        <v>26.182800000000004</v>
      </c>
      <c r="D54" s="26">
        <f>20.78*F5*F6</f>
        <v>374.04</v>
      </c>
    </row>
    <row r="55" spans="1:4" ht="12.75">
      <c r="A55" s="28" t="s">
        <v>17</v>
      </c>
      <c r="B55" s="25">
        <f>SUM(B52:B54)</f>
        <v>1120</v>
      </c>
      <c r="C55" s="26">
        <f>SUM(C52:C54)</f>
        <v>91.02409411764705</v>
      </c>
      <c r="D55" s="29">
        <f>C55*1000/B55</f>
        <v>81.271512605042</v>
      </c>
    </row>
    <row r="56" ht="12.75">
      <c r="A56" s="1"/>
    </row>
    <row r="57" ht="12.75">
      <c r="A57" s="1"/>
    </row>
    <row r="58" spans="1:4" ht="12.75" customHeight="1">
      <c r="A58" s="4" t="s">
        <v>30</v>
      </c>
      <c r="B58" s="4"/>
      <c r="C58" s="4"/>
      <c r="D58" s="4"/>
    </row>
    <row r="59" spans="1:4" ht="12.75" customHeight="1">
      <c r="A59" s="7" t="s">
        <v>4</v>
      </c>
      <c r="B59" s="8" t="s">
        <v>5</v>
      </c>
      <c r="C59" s="9" t="s">
        <v>6</v>
      </c>
      <c r="D59" s="10" t="s">
        <v>7</v>
      </c>
    </row>
    <row r="60" spans="1:4" ht="12.75">
      <c r="A60" s="7"/>
      <c r="B60" s="8" t="s">
        <v>9</v>
      </c>
      <c r="C60" s="9" t="s">
        <v>10</v>
      </c>
      <c r="D60" s="10" t="s">
        <v>10</v>
      </c>
    </row>
    <row r="61" spans="1:4" ht="12.75">
      <c r="A61" s="24" t="s">
        <v>102</v>
      </c>
      <c r="B61" s="25">
        <v>1000</v>
      </c>
      <c r="C61" s="26">
        <f>B61*D61/1000</f>
        <v>42.30529411764706</v>
      </c>
      <c r="D61" s="26">
        <f>D12</f>
        <v>42.30529411764706</v>
      </c>
    </row>
    <row r="62" spans="1:4" ht="12.75">
      <c r="A62" s="27" t="s">
        <v>31</v>
      </c>
      <c r="B62" s="25">
        <v>60</v>
      </c>
      <c r="C62" s="26">
        <f>B62*D62/1000</f>
        <v>11.750399999999999</v>
      </c>
      <c r="D62" s="26">
        <f>10.88*F5*F6</f>
        <v>195.84</v>
      </c>
    </row>
    <row r="63" spans="1:4" ht="12.75">
      <c r="A63" s="28" t="s">
        <v>17</v>
      </c>
      <c r="B63" s="25">
        <f>SUM(B61:B62)</f>
        <v>1060</v>
      </c>
      <c r="C63" s="26">
        <f>SUM(C61:C62)</f>
        <v>54.05569411764706</v>
      </c>
      <c r="D63" s="29">
        <f>C63*1000/B63</f>
        <v>50.995937846836846</v>
      </c>
    </row>
    <row r="64" ht="12.75">
      <c r="A64" s="1"/>
    </row>
    <row r="65" ht="12.75">
      <c r="A65" s="1"/>
    </row>
    <row r="66" spans="1:4" ht="12.75" customHeight="1">
      <c r="A66" s="4" t="s">
        <v>32</v>
      </c>
      <c r="B66" s="4"/>
      <c r="C66" s="4"/>
      <c r="D66" s="4"/>
    </row>
    <row r="67" spans="1:4" ht="12.75" customHeight="1">
      <c r="A67" s="7" t="s">
        <v>4</v>
      </c>
      <c r="B67" s="8" t="s">
        <v>5</v>
      </c>
      <c r="C67" s="9" t="s">
        <v>6</v>
      </c>
      <c r="D67" s="10" t="s">
        <v>7</v>
      </c>
    </row>
    <row r="68" spans="1:4" ht="12.75">
      <c r="A68" s="7"/>
      <c r="B68" s="8" t="s">
        <v>9</v>
      </c>
      <c r="C68" s="9" t="s">
        <v>10</v>
      </c>
      <c r="D68" s="10" t="s">
        <v>10</v>
      </c>
    </row>
    <row r="69" spans="1:4" ht="12.75">
      <c r="A69" s="24" t="s">
        <v>102</v>
      </c>
      <c r="B69" s="25">
        <v>1000</v>
      </c>
      <c r="C69" s="26">
        <f>B69*D69/1000</f>
        <v>42.30529411764706</v>
      </c>
      <c r="D69" s="26">
        <f>D12</f>
        <v>42.30529411764706</v>
      </c>
    </row>
    <row r="70" spans="1:4" ht="12.75">
      <c r="A70" s="27" t="s">
        <v>33</v>
      </c>
      <c r="B70" s="25">
        <v>30</v>
      </c>
      <c r="C70" s="26">
        <f>B70*D70/1000</f>
        <v>14.202000000000002</v>
      </c>
      <c r="D70" s="26">
        <f>26.3*F5*F6</f>
        <v>473.40000000000003</v>
      </c>
    </row>
    <row r="71" spans="1:4" ht="12.75">
      <c r="A71" s="28" t="s">
        <v>17</v>
      </c>
      <c r="B71" s="25">
        <f>SUM(B69:B70)</f>
        <v>1030</v>
      </c>
      <c r="C71" s="26">
        <f>SUM(C69:C70)</f>
        <v>56.507294117647064</v>
      </c>
      <c r="D71" s="29">
        <f>C71*1000/B71</f>
        <v>54.861450599657346</v>
      </c>
    </row>
    <row r="72" ht="12.75">
      <c r="A72" s="1"/>
    </row>
    <row r="73" ht="12.75">
      <c r="A73" s="1"/>
    </row>
    <row r="74" spans="1:4" ht="12.75" customHeight="1">
      <c r="A74" s="4" t="s">
        <v>107</v>
      </c>
      <c r="B74" s="4"/>
      <c r="C74" s="4"/>
      <c r="D74" s="4"/>
    </row>
    <row r="75" spans="1:4" ht="12.75" customHeight="1">
      <c r="A75" s="7" t="s">
        <v>4</v>
      </c>
      <c r="B75" s="8" t="s">
        <v>5</v>
      </c>
      <c r="C75" s="9" t="s">
        <v>6</v>
      </c>
      <c r="D75" s="10" t="s">
        <v>7</v>
      </c>
    </row>
    <row r="76" spans="1:4" ht="12.75">
      <c r="A76" s="7"/>
      <c r="B76" s="8" t="s">
        <v>9</v>
      </c>
      <c r="C76" s="9" t="s">
        <v>10</v>
      </c>
      <c r="D76" s="10" t="s">
        <v>10</v>
      </c>
    </row>
    <row r="77" spans="1:4" ht="12.75">
      <c r="A77" s="24" t="s">
        <v>102</v>
      </c>
      <c r="B77" s="25">
        <v>1000</v>
      </c>
      <c r="C77" s="26">
        <f>B77*D77/1000</f>
        <v>42.30529411764706</v>
      </c>
      <c r="D77" s="26">
        <f>D12</f>
        <v>42.30529411764706</v>
      </c>
    </row>
    <row r="78" spans="1:4" ht="12.75">
      <c r="A78" s="27" t="s">
        <v>37</v>
      </c>
      <c r="B78" s="25">
        <v>40</v>
      </c>
      <c r="C78" s="26">
        <f>B78*D78/1000</f>
        <v>17.467200000000002</v>
      </c>
      <c r="D78" s="26">
        <f>24.26*F5*F6</f>
        <v>436.68</v>
      </c>
    </row>
    <row r="79" spans="1:4" ht="12.75">
      <c r="A79" s="27" t="s">
        <v>38</v>
      </c>
      <c r="B79" s="25">
        <v>70</v>
      </c>
      <c r="C79" s="26">
        <f>B79*D79/1000</f>
        <v>20.664</v>
      </c>
      <c r="D79" s="26">
        <f>16.4*F5*F6</f>
        <v>295.2</v>
      </c>
    </row>
    <row r="80" spans="1:4" ht="12.75">
      <c r="A80" s="28" t="s">
        <v>17</v>
      </c>
      <c r="B80" s="25">
        <f>SUM(B77:B78)</f>
        <v>1040</v>
      </c>
      <c r="C80" s="26">
        <f>SUM(C77:C78)</f>
        <v>59.77249411764706</v>
      </c>
      <c r="D80" s="29">
        <f>C80*1000/B80</f>
        <v>57.473552036199095</v>
      </c>
    </row>
    <row r="81" ht="12.75">
      <c r="A81" s="1"/>
    </row>
    <row r="82" ht="12.75">
      <c r="A82" s="1"/>
    </row>
    <row r="83" spans="1:4" ht="12.75" customHeight="1">
      <c r="A83" s="4" t="s">
        <v>39</v>
      </c>
      <c r="B83" s="4"/>
      <c r="C83" s="4"/>
      <c r="D83" s="4"/>
    </row>
    <row r="84" spans="1:4" ht="12.75" customHeight="1">
      <c r="A84" s="7" t="s">
        <v>4</v>
      </c>
      <c r="B84" s="8" t="s">
        <v>5</v>
      </c>
      <c r="C84" s="9" t="s">
        <v>6</v>
      </c>
      <c r="D84" s="10" t="s">
        <v>7</v>
      </c>
    </row>
    <row r="85" spans="1:4" ht="12.75">
      <c r="A85" s="7"/>
      <c r="B85" s="8" t="s">
        <v>9</v>
      </c>
      <c r="C85" s="9" t="s">
        <v>10</v>
      </c>
      <c r="D85" s="10" t="s">
        <v>10</v>
      </c>
    </row>
    <row r="86" spans="1:4" ht="12.75">
      <c r="A86" s="24" t="s">
        <v>102</v>
      </c>
      <c r="B86" s="25">
        <v>1000</v>
      </c>
      <c r="C86" s="26">
        <f>B86*D86/1000</f>
        <v>42.30529411764706</v>
      </c>
      <c r="D86" s="26">
        <f>D12</f>
        <v>42.30529411764706</v>
      </c>
    </row>
    <row r="87" spans="1:4" ht="12.75">
      <c r="A87" s="27" t="s">
        <v>40</v>
      </c>
      <c r="B87" s="25">
        <v>50</v>
      </c>
      <c r="C87" s="26">
        <f>B87*D87/1000</f>
        <v>16.92</v>
      </c>
      <c r="D87" s="26">
        <f>18.8*F5*F6</f>
        <v>338.40000000000003</v>
      </c>
    </row>
    <row r="88" spans="1:4" ht="12.75">
      <c r="A88" s="27" t="s">
        <v>108</v>
      </c>
      <c r="B88" s="25">
        <v>70</v>
      </c>
      <c r="C88" s="26">
        <f>B88*D88/1000</f>
        <v>24.595200000000002</v>
      </c>
      <c r="D88" s="26">
        <f>19.52*F5*F6</f>
        <v>351.36</v>
      </c>
    </row>
    <row r="89" spans="1:4" ht="12.75">
      <c r="A89" s="28" t="s">
        <v>17</v>
      </c>
      <c r="B89" s="25">
        <f>SUM(B86:B88)</f>
        <v>1120</v>
      </c>
      <c r="C89" s="26">
        <f>SUM(C86:C88)</f>
        <v>83.82049411764706</v>
      </c>
      <c r="D89" s="29">
        <f>C89*1000/B89</f>
        <v>74.83972689075631</v>
      </c>
    </row>
    <row r="90" ht="12.75">
      <c r="A90" s="1"/>
    </row>
    <row r="91" ht="12.75">
      <c r="A91" s="1"/>
    </row>
    <row r="92" spans="1:4" ht="12.75" customHeight="1">
      <c r="A92" s="4" t="s">
        <v>42</v>
      </c>
      <c r="B92" s="4"/>
      <c r="C92" s="4"/>
      <c r="D92" s="4"/>
    </row>
    <row r="93" spans="1:4" ht="12.75" customHeight="1">
      <c r="A93" s="7" t="s">
        <v>4</v>
      </c>
      <c r="B93" s="8" t="s">
        <v>5</v>
      </c>
      <c r="C93" s="9" t="s">
        <v>6</v>
      </c>
      <c r="D93" s="10" t="s">
        <v>7</v>
      </c>
    </row>
    <row r="94" spans="1:4" ht="12.75">
      <c r="A94" s="7"/>
      <c r="B94" s="8" t="s">
        <v>9</v>
      </c>
      <c r="C94" s="9" t="s">
        <v>10</v>
      </c>
      <c r="D94" s="10" t="s">
        <v>10</v>
      </c>
    </row>
    <row r="95" spans="1:4" ht="12.75">
      <c r="A95" s="24" t="s">
        <v>102</v>
      </c>
      <c r="B95" s="25">
        <v>1000</v>
      </c>
      <c r="C95" s="26">
        <f>B95*D95/1000</f>
        <v>42.30529411764706</v>
      </c>
      <c r="D95" s="26">
        <f>D12</f>
        <v>42.30529411764706</v>
      </c>
    </row>
    <row r="96" spans="1:4" ht="12.75">
      <c r="A96" s="27" t="s">
        <v>43</v>
      </c>
      <c r="B96" s="25">
        <v>120</v>
      </c>
      <c r="C96" s="26">
        <f>B96*D96/1000</f>
        <v>40.0896</v>
      </c>
      <c r="D96" s="26">
        <f>18.56*F5*F6</f>
        <v>334.08</v>
      </c>
    </row>
    <row r="97" spans="1:4" ht="12.75">
      <c r="A97" s="28" t="s">
        <v>17</v>
      </c>
      <c r="B97" s="25">
        <f>SUM(B95:B96)</f>
        <v>1120</v>
      </c>
      <c r="C97" s="26">
        <f>SUM(C95:C96)</f>
        <v>82.39489411764706</v>
      </c>
      <c r="D97" s="29">
        <f>C97*1000/B97</f>
        <v>73.56686974789916</v>
      </c>
    </row>
    <row r="98" ht="12.75">
      <c r="A98" s="1"/>
    </row>
    <row r="99" ht="12.75">
      <c r="A99" s="1"/>
    </row>
    <row r="100" spans="1:4" ht="12.75" customHeight="1">
      <c r="A100" s="4" t="s">
        <v>44</v>
      </c>
      <c r="B100" s="4"/>
      <c r="C100" s="4"/>
      <c r="D100" s="4"/>
    </row>
    <row r="101" spans="1:4" ht="12.75" customHeight="1">
      <c r="A101" s="7" t="s">
        <v>4</v>
      </c>
      <c r="B101" s="8" t="s">
        <v>5</v>
      </c>
      <c r="C101" s="9" t="s">
        <v>6</v>
      </c>
      <c r="D101" s="10" t="s">
        <v>7</v>
      </c>
    </row>
    <row r="102" spans="1:4" ht="12.75">
      <c r="A102" s="7"/>
      <c r="B102" s="8" t="s">
        <v>9</v>
      </c>
      <c r="C102" s="9" t="s">
        <v>10</v>
      </c>
      <c r="D102" s="10" t="s">
        <v>10</v>
      </c>
    </row>
    <row r="103" spans="1:4" ht="12.75">
      <c r="A103" s="24" t="s">
        <v>102</v>
      </c>
      <c r="B103" s="25">
        <v>1000</v>
      </c>
      <c r="C103" s="26">
        <f>B103*D103/1000</f>
        <v>42.30529411764706</v>
      </c>
      <c r="D103" s="26">
        <f>D12</f>
        <v>42.30529411764706</v>
      </c>
    </row>
    <row r="104" spans="1:4" ht="12.75">
      <c r="A104" s="27" t="s">
        <v>45</v>
      </c>
      <c r="B104" s="25">
        <v>20</v>
      </c>
      <c r="C104" s="26">
        <f>B104*D104/1000</f>
        <v>10.8072</v>
      </c>
      <c r="D104" s="26">
        <f>30.02*F5*F6</f>
        <v>540.36</v>
      </c>
    </row>
    <row r="105" spans="1:4" ht="12.75">
      <c r="A105" s="28" t="s">
        <v>17</v>
      </c>
      <c r="B105" s="25">
        <f>SUM(B103:B104)</f>
        <v>1020</v>
      </c>
      <c r="C105" s="26">
        <f>SUM(C103:C104)</f>
        <v>53.11249411764706</v>
      </c>
      <c r="D105" s="29">
        <f>C105*1000/B105</f>
        <v>52.07107266435986</v>
      </c>
    </row>
    <row r="106" ht="12.75">
      <c r="A106" s="1"/>
    </row>
    <row r="107" ht="12.75">
      <c r="A107" s="1"/>
    </row>
    <row r="108" spans="1:4" ht="12.75" customHeight="1">
      <c r="A108" s="4" t="s">
        <v>46</v>
      </c>
      <c r="B108" s="4"/>
      <c r="C108" s="4"/>
      <c r="D108" s="4"/>
    </row>
    <row r="109" spans="1:4" ht="12.75" customHeight="1">
      <c r="A109" s="7" t="s">
        <v>4</v>
      </c>
      <c r="B109" s="8" t="s">
        <v>5</v>
      </c>
      <c r="C109" s="9" t="s">
        <v>6</v>
      </c>
      <c r="D109" s="10" t="s">
        <v>7</v>
      </c>
    </row>
    <row r="110" spans="1:4" ht="12.75">
      <c r="A110" s="7"/>
      <c r="B110" s="8" t="s">
        <v>9</v>
      </c>
      <c r="C110" s="9" t="s">
        <v>10</v>
      </c>
      <c r="D110" s="10" t="s">
        <v>10</v>
      </c>
    </row>
    <row r="111" spans="1:4" ht="12.75">
      <c r="A111" s="24" t="s">
        <v>102</v>
      </c>
      <c r="B111" s="25">
        <v>1000</v>
      </c>
      <c r="C111" s="26">
        <f>B111*D111/1000</f>
        <v>42.30529411764706</v>
      </c>
      <c r="D111" s="26">
        <f>D12</f>
        <v>42.30529411764706</v>
      </c>
    </row>
    <row r="112" spans="1:4" ht="12.75">
      <c r="A112" s="27" t="s">
        <v>47</v>
      </c>
      <c r="B112" s="25">
        <v>60</v>
      </c>
      <c r="C112" s="26">
        <f>B112*D112/1000</f>
        <v>19.396800000000002</v>
      </c>
      <c r="D112" s="26">
        <f>17.96*F5*F6</f>
        <v>323.28000000000003</v>
      </c>
    </row>
    <row r="113" spans="1:4" ht="12.75">
      <c r="A113" s="28" t="s">
        <v>17</v>
      </c>
      <c r="B113" s="25">
        <f>SUM(B111:B112)</f>
        <v>1060</v>
      </c>
      <c r="C113" s="26">
        <f>SUM(C111:C112)</f>
        <v>61.702094117647064</v>
      </c>
      <c r="D113" s="29">
        <f>C113*1000/B113</f>
        <v>58.20952275249723</v>
      </c>
    </row>
    <row r="114" ht="12.75">
      <c r="A114" s="1"/>
    </row>
    <row r="115" ht="12.75">
      <c r="A115" s="1"/>
    </row>
    <row r="116" spans="1:4" ht="12.75" customHeight="1">
      <c r="A116" s="4" t="s">
        <v>48</v>
      </c>
      <c r="B116" s="4"/>
      <c r="C116" s="4"/>
      <c r="D116" s="4"/>
    </row>
    <row r="117" spans="1:4" ht="12.75" customHeight="1">
      <c r="A117" s="7" t="s">
        <v>4</v>
      </c>
      <c r="B117" s="8" t="s">
        <v>5</v>
      </c>
      <c r="C117" s="9" t="s">
        <v>6</v>
      </c>
      <c r="D117" s="10" t="s">
        <v>7</v>
      </c>
    </row>
    <row r="118" spans="1:4" ht="12.75">
      <c r="A118" s="7"/>
      <c r="B118" s="8" t="s">
        <v>9</v>
      </c>
      <c r="C118" s="9" t="s">
        <v>10</v>
      </c>
      <c r="D118" s="10" t="s">
        <v>10</v>
      </c>
    </row>
    <row r="119" spans="1:4" ht="12.75">
      <c r="A119" s="24" t="s">
        <v>102</v>
      </c>
      <c r="B119" s="25">
        <v>1000</v>
      </c>
      <c r="C119" s="26">
        <f>B119*D119/1000</f>
        <v>42.30529411764706</v>
      </c>
      <c r="D119" s="26">
        <f>D12</f>
        <v>42.30529411764706</v>
      </c>
    </row>
    <row r="120" spans="1:4" ht="12.75">
      <c r="A120" s="27" t="s">
        <v>50</v>
      </c>
      <c r="B120" s="25">
        <v>40</v>
      </c>
      <c r="C120" s="26">
        <f>B120*D120/1000</f>
        <v>9.5616</v>
      </c>
      <c r="D120" s="26">
        <f>13.28*F5*F6</f>
        <v>239.04</v>
      </c>
    </row>
    <row r="121" spans="1:4" ht="12.75">
      <c r="A121" s="28" t="s">
        <v>17</v>
      </c>
      <c r="B121" s="25">
        <f>SUM(B119:B120)</f>
        <v>1040</v>
      </c>
      <c r="C121" s="26">
        <f>SUM(C119:C120)</f>
        <v>51.86689411764706</v>
      </c>
      <c r="D121" s="29">
        <f>C121*1000/B121</f>
        <v>49.87201357466063</v>
      </c>
    </row>
    <row r="122" ht="12.75">
      <c r="A122" s="1"/>
    </row>
    <row r="123" ht="12.75">
      <c r="A123" s="1"/>
    </row>
    <row r="124" spans="1:4" ht="12.75" customHeight="1">
      <c r="A124" s="4" t="s">
        <v>51</v>
      </c>
      <c r="B124" s="4"/>
      <c r="C124" s="4"/>
      <c r="D124" s="4"/>
    </row>
    <row r="125" spans="1:4" ht="12.75" customHeight="1">
      <c r="A125" s="7" t="s">
        <v>4</v>
      </c>
      <c r="B125" s="8" t="s">
        <v>5</v>
      </c>
      <c r="C125" s="9" t="s">
        <v>6</v>
      </c>
      <c r="D125" s="10" t="s">
        <v>7</v>
      </c>
    </row>
    <row r="126" spans="1:4" ht="12.75">
      <c r="A126" s="7"/>
      <c r="B126" s="8" t="s">
        <v>9</v>
      </c>
      <c r="C126" s="9" t="s">
        <v>10</v>
      </c>
      <c r="D126" s="10" t="s">
        <v>10</v>
      </c>
    </row>
    <row r="127" spans="1:4" ht="12.75">
      <c r="A127" s="24" t="s">
        <v>102</v>
      </c>
      <c r="B127" s="25">
        <v>1000</v>
      </c>
      <c r="C127" s="26">
        <f>B127*D127/1000</f>
        <v>42.30529411764706</v>
      </c>
      <c r="D127" s="26">
        <f>D12</f>
        <v>42.30529411764706</v>
      </c>
    </row>
    <row r="128" spans="1:4" ht="12.75">
      <c r="A128" s="27" t="s">
        <v>52</v>
      </c>
      <c r="B128" s="25">
        <v>60</v>
      </c>
      <c r="C128" s="26">
        <f>B128*D128/1000</f>
        <v>17.517599999999998</v>
      </c>
      <c r="D128" s="26">
        <f>16.22*F5*F6</f>
        <v>291.96</v>
      </c>
    </row>
    <row r="129" spans="1:4" ht="12.75">
      <c r="A129" s="27" t="s">
        <v>53</v>
      </c>
      <c r="B129" s="25">
        <v>70</v>
      </c>
      <c r="C129" s="26">
        <f>D129*B129/1000</f>
        <v>19.227600000000002</v>
      </c>
      <c r="D129" s="26">
        <f>15.26*F5*F6</f>
        <v>274.68</v>
      </c>
    </row>
    <row r="130" spans="1:4" ht="12.75">
      <c r="A130" s="28" t="s">
        <v>17</v>
      </c>
      <c r="B130" s="25">
        <f>SUM(B127:B129)</f>
        <v>1130</v>
      </c>
      <c r="C130" s="26">
        <f>SUM(C127:C129)</f>
        <v>79.05049411764705</v>
      </c>
      <c r="D130" s="29">
        <f>C130*1000/B130</f>
        <v>69.9561894846434</v>
      </c>
    </row>
    <row r="131" ht="12.75">
      <c r="A131" s="1"/>
    </row>
    <row r="132" ht="12.75">
      <c r="A132" s="1"/>
    </row>
    <row r="133" spans="1:4" ht="12.75" customHeight="1">
      <c r="A133" s="4" t="s">
        <v>54</v>
      </c>
      <c r="B133" s="4"/>
      <c r="C133" s="4"/>
      <c r="D133" s="4"/>
    </row>
    <row r="134" spans="1:4" ht="12.75" customHeight="1">
      <c r="A134" s="7" t="s">
        <v>4</v>
      </c>
      <c r="B134" s="8" t="s">
        <v>5</v>
      </c>
      <c r="C134" s="9" t="s">
        <v>6</v>
      </c>
      <c r="D134" s="10" t="s">
        <v>7</v>
      </c>
    </row>
    <row r="135" spans="1:4" ht="12.75">
      <c r="A135" s="7"/>
      <c r="B135" s="8" t="s">
        <v>9</v>
      </c>
      <c r="C135" s="9" t="s">
        <v>10</v>
      </c>
      <c r="D135" s="10" t="s">
        <v>10</v>
      </c>
    </row>
    <row r="136" spans="1:4" ht="12.75">
      <c r="A136" s="24" t="s">
        <v>102</v>
      </c>
      <c r="B136" s="25">
        <v>1000</v>
      </c>
      <c r="C136" s="26">
        <f>B136*D136/1000</f>
        <v>42.30529411764706</v>
      </c>
      <c r="D136" s="26">
        <f>D12</f>
        <v>42.30529411764706</v>
      </c>
    </row>
    <row r="137" spans="1:4" ht="12.75">
      <c r="A137" s="27" t="s">
        <v>55</v>
      </c>
      <c r="B137" s="25">
        <v>30</v>
      </c>
      <c r="C137" s="26">
        <f>B137*D137/1000</f>
        <v>10.476</v>
      </c>
      <c r="D137" s="26">
        <f>19.4*F5*F6</f>
        <v>349.2</v>
      </c>
    </row>
    <row r="138" spans="1:4" ht="12.75">
      <c r="A138" s="28" t="s">
        <v>17</v>
      </c>
      <c r="B138" s="25">
        <f>SUM(B136:B137)</f>
        <v>1030</v>
      </c>
      <c r="C138" s="26">
        <f>SUM(C136:C137)</f>
        <v>52.78129411764706</v>
      </c>
      <c r="D138" s="29">
        <f>C138*1000/B138</f>
        <v>51.243974871502</v>
      </c>
    </row>
    <row r="139" ht="12.75">
      <c r="A139" s="1"/>
    </row>
    <row r="140" ht="12.75">
      <c r="A140" s="1"/>
    </row>
    <row r="141" spans="1:4" ht="12.75" customHeight="1">
      <c r="A141" s="4" t="s">
        <v>56</v>
      </c>
      <c r="B141" s="4"/>
      <c r="C141" s="4"/>
      <c r="D141" s="4"/>
    </row>
    <row r="142" spans="1:4" ht="12.75" customHeight="1">
      <c r="A142" s="7" t="s">
        <v>4</v>
      </c>
      <c r="B142" s="8" t="s">
        <v>5</v>
      </c>
      <c r="C142" s="9" t="s">
        <v>6</v>
      </c>
      <c r="D142" s="10" t="s">
        <v>7</v>
      </c>
    </row>
    <row r="143" spans="1:4" ht="12.75">
      <c r="A143" s="7"/>
      <c r="B143" s="8" t="s">
        <v>9</v>
      </c>
      <c r="C143" s="9" t="s">
        <v>10</v>
      </c>
      <c r="D143" s="10" t="s">
        <v>10</v>
      </c>
    </row>
    <row r="144" spans="1:4" ht="12.75">
      <c r="A144" s="24" t="s">
        <v>102</v>
      </c>
      <c r="B144" s="25">
        <v>1000</v>
      </c>
      <c r="C144" s="26">
        <f>B144*D144/1000</f>
        <v>42.30529411764706</v>
      </c>
      <c r="D144" s="26">
        <f>D12</f>
        <v>42.30529411764706</v>
      </c>
    </row>
    <row r="145" spans="1:4" ht="12.75">
      <c r="A145" s="27" t="s">
        <v>58</v>
      </c>
      <c r="B145" s="25">
        <v>50</v>
      </c>
      <c r="C145" s="33">
        <f>B145*D145/1000</f>
        <v>14.597999999999999</v>
      </c>
      <c r="D145" s="26">
        <f>16.22*F5*F6</f>
        <v>291.96</v>
      </c>
    </row>
    <row r="146" spans="1:4" ht="12.75">
      <c r="A146" s="28" t="s">
        <v>17</v>
      </c>
      <c r="B146" s="25">
        <f>SUM(B144:B145)</f>
        <v>1050</v>
      </c>
      <c r="C146" s="26">
        <f>SUM(C144:C145)</f>
        <v>56.90329411764706</v>
      </c>
      <c r="D146" s="29">
        <f>C146*1000/B146</f>
        <v>54.19361344537815</v>
      </c>
    </row>
    <row r="147" ht="12.75">
      <c r="A147" s="1"/>
    </row>
    <row r="148" ht="12.75">
      <c r="A148" s="1"/>
    </row>
    <row r="149" spans="1:4" ht="12.75" customHeight="1">
      <c r="A149" s="4" t="s">
        <v>59</v>
      </c>
      <c r="B149" s="4"/>
      <c r="C149" s="4"/>
      <c r="D149" s="4"/>
    </row>
    <row r="150" spans="1:4" ht="12.75" customHeight="1">
      <c r="A150" s="7" t="s">
        <v>4</v>
      </c>
      <c r="B150" s="8" t="s">
        <v>5</v>
      </c>
      <c r="C150" s="9" t="s">
        <v>6</v>
      </c>
      <c r="D150" s="10" t="s">
        <v>7</v>
      </c>
    </row>
    <row r="151" spans="1:4" ht="12.75">
      <c r="A151" s="7"/>
      <c r="B151" s="8" t="s">
        <v>9</v>
      </c>
      <c r="C151" s="9" t="s">
        <v>10</v>
      </c>
      <c r="D151" s="10" t="s">
        <v>10</v>
      </c>
    </row>
    <row r="152" spans="1:4" ht="12.75">
      <c r="A152" s="24" t="s">
        <v>102</v>
      </c>
      <c r="B152" s="25">
        <v>1000</v>
      </c>
      <c r="C152" s="26">
        <f>B152*D152/1000</f>
        <v>42.30529411764706</v>
      </c>
      <c r="D152" s="26">
        <f>D12</f>
        <v>42.30529411764706</v>
      </c>
    </row>
    <row r="153" spans="1:4" ht="12.75">
      <c r="A153" s="27" t="s">
        <v>60</v>
      </c>
      <c r="B153" s="25">
        <v>80</v>
      </c>
      <c r="C153" s="26">
        <f>B153*D153/1000</f>
        <v>25.5168</v>
      </c>
      <c r="D153" s="26">
        <f>17.72*F5*F6</f>
        <v>318.96</v>
      </c>
    </row>
    <row r="154" spans="1:4" ht="12.75">
      <c r="A154" s="28" t="s">
        <v>17</v>
      </c>
      <c r="B154" s="25">
        <f>SUM(B152:B153)</f>
        <v>1080</v>
      </c>
      <c r="C154" s="26">
        <f>SUM(C152:C153)</f>
        <v>67.82209411764705</v>
      </c>
      <c r="D154" s="29">
        <f>C154*1000/B154</f>
        <v>62.79823529411764</v>
      </c>
    </row>
    <row r="155" ht="12.75">
      <c r="A155" s="1"/>
    </row>
    <row r="156" ht="12.75">
      <c r="A156" s="1"/>
    </row>
    <row r="157" spans="1:4" ht="12.75" customHeight="1">
      <c r="A157" s="4" t="s">
        <v>61</v>
      </c>
      <c r="B157" s="4"/>
      <c r="C157" s="4"/>
      <c r="D157" s="4"/>
    </row>
    <row r="158" spans="1:4" ht="12.75" customHeight="1">
      <c r="A158" s="7" t="s">
        <v>4</v>
      </c>
      <c r="B158" s="8" t="s">
        <v>5</v>
      </c>
      <c r="C158" s="9" t="s">
        <v>6</v>
      </c>
      <c r="D158" s="10" t="s">
        <v>7</v>
      </c>
    </row>
    <row r="159" spans="1:4" ht="12.75">
      <c r="A159" s="7"/>
      <c r="B159" s="8" t="s">
        <v>9</v>
      </c>
      <c r="C159" s="9" t="s">
        <v>10</v>
      </c>
      <c r="D159" s="10" t="s">
        <v>10</v>
      </c>
    </row>
    <row r="160" spans="1:4" ht="12.75">
      <c r="A160" s="24" t="s">
        <v>102</v>
      </c>
      <c r="B160" s="25">
        <v>1000</v>
      </c>
      <c r="C160" s="26">
        <f>B160*D160/1000</f>
        <v>42.30529411764706</v>
      </c>
      <c r="D160" s="26">
        <f>D12</f>
        <v>42.30529411764706</v>
      </c>
    </row>
    <row r="161" spans="1:4" ht="12.75">
      <c r="A161" s="27" t="s">
        <v>62</v>
      </c>
      <c r="B161" s="25">
        <v>50</v>
      </c>
      <c r="C161" s="26">
        <f>B161*D161/1000</f>
        <v>19.188</v>
      </c>
      <c r="D161" s="26">
        <f>21.32*F5*F6</f>
        <v>383.76</v>
      </c>
    </row>
    <row r="162" spans="1:4" ht="12.75">
      <c r="A162" s="28" t="s">
        <v>17</v>
      </c>
      <c r="B162" s="25">
        <f>SUM(B160:B161)</f>
        <v>1050</v>
      </c>
      <c r="C162" s="26">
        <f>SUM(C160:C161)</f>
        <v>61.493294117647054</v>
      </c>
      <c r="D162" s="29">
        <f>C162*1000/B162</f>
        <v>58.56504201680672</v>
      </c>
    </row>
    <row r="163" ht="12.75">
      <c r="A163" s="1"/>
    </row>
    <row r="164" ht="12.75">
      <c r="A164" s="1"/>
    </row>
    <row r="165" spans="1:4" ht="12.75" customHeight="1">
      <c r="A165" s="4" t="s">
        <v>63</v>
      </c>
      <c r="B165" s="4"/>
      <c r="C165" s="4"/>
      <c r="D165" s="4"/>
    </row>
    <row r="166" spans="1:4" ht="12.75" customHeight="1">
      <c r="A166" s="7" t="s">
        <v>4</v>
      </c>
      <c r="B166" s="8" t="s">
        <v>5</v>
      </c>
      <c r="C166" s="9" t="s">
        <v>6</v>
      </c>
      <c r="D166" s="10" t="s">
        <v>7</v>
      </c>
    </row>
    <row r="167" spans="1:4" ht="12.75">
      <c r="A167" s="7"/>
      <c r="B167" s="8" t="s">
        <v>9</v>
      </c>
      <c r="C167" s="9" t="s">
        <v>10</v>
      </c>
      <c r="D167" s="10" t="s">
        <v>10</v>
      </c>
    </row>
    <row r="168" spans="1:4" ht="12.75">
      <c r="A168" s="24" t="s">
        <v>102</v>
      </c>
      <c r="B168" s="25">
        <v>1000</v>
      </c>
      <c r="C168" s="26">
        <f>B168*D168/1000</f>
        <v>42.30529411764706</v>
      </c>
      <c r="D168" s="26">
        <f>D12</f>
        <v>42.30529411764706</v>
      </c>
    </row>
    <row r="169" spans="1:4" ht="12.75">
      <c r="A169" s="27" t="s">
        <v>109</v>
      </c>
      <c r="B169" s="25">
        <v>80</v>
      </c>
      <c r="C169" s="26">
        <f>B169*D169/1000</f>
        <v>46.512</v>
      </c>
      <c r="D169" s="26">
        <f>32.3*F5*F6</f>
        <v>581.4</v>
      </c>
    </row>
    <row r="170" spans="1:4" ht="12.75">
      <c r="A170" s="28" t="s">
        <v>17</v>
      </c>
      <c r="B170" s="25">
        <f>SUM(B168:B169)</f>
        <v>1080</v>
      </c>
      <c r="C170" s="26">
        <f>SUM(C168:C169)</f>
        <v>88.81729411764707</v>
      </c>
      <c r="D170" s="29">
        <f>C170*1000/B170</f>
        <v>82.23823529411766</v>
      </c>
    </row>
    <row r="171" ht="12.75">
      <c r="A171" s="1"/>
    </row>
    <row r="172" ht="12.75">
      <c r="A172" s="1"/>
    </row>
    <row r="173" spans="1:4" ht="12.75" customHeight="1">
      <c r="A173" s="4" t="s">
        <v>65</v>
      </c>
      <c r="B173" s="4"/>
      <c r="C173" s="4"/>
      <c r="D173" s="4"/>
    </row>
    <row r="174" spans="1:4" ht="12.75" customHeight="1">
      <c r="A174" s="7" t="s">
        <v>4</v>
      </c>
      <c r="B174" s="8" t="s">
        <v>5</v>
      </c>
      <c r="C174" s="9" t="s">
        <v>6</v>
      </c>
      <c r="D174" s="10" t="s">
        <v>7</v>
      </c>
    </row>
    <row r="175" spans="1:4" ht="12.75">
      <c r="A175" s="7"/>
      <c r="B175" s="8" t="s">
        <v>9</v>
      </c>
      <c r="C175" s="9" t="s">
        <v>10</v>
      </c>
      <c r="D175" s="10" t="s">
        <v>10</v>
      </c>
    </row>
    <row r="176" spans="1:4" ht="12.75">
      <c r="A176" s="24" t="s">
        <v>102</v>
      </c>
      <c r="B176" s="25">
        <v>1000</v>
      </c>
      <c r="C176" s="26">
        <f>B176*D176/1000</f>
        <v>42.30529411764706</v>
      </c>
      <c r="D176" s="26">
        <f>D12</f>
        <v>42.30529411764706</v>
      </c>
    </row>
    <row r="177" spans="1:4" ht="12.75">
      <c r="A177" s="27" t="s">
        <v>66</v>
      </c>
      <c r="B177" s="25">
        <v>50</v>
      </c>
      <c r="C177" s="26">
        <f>B177*D177/1000</f>
        <v>24.318</v>
      </c>
      <c r="D177" s="26">
        <f>27.02*F5*F6</f>
        <v>486.36</v>
      </c>
    </row>
    <row r="178" spans="1:4" ht="12.75">
      <c r="A178" s="28" t="s">
        <v>17</v>
      </c>
      <c r="B178" s="25">
        <f>SUM(B176:B177)</f>
        <v>1050</v>
      </c>
      <c r="C178" s="26">
        <f>SUM(C176:C177)</f>
        <v>66.62329411764706</v>
      </c>
      <c r="D178" s="29">
        <f>C178*1000/B178</f>
        <v>63.450756302521015</v>
      </c>
    </row>
    <row r="179" ht="12.75">
      <c r="A179" s="1"/>
    </row>
    <row r="180" ht="12.75">
      <c r="A180" s="1"/>
    </row>
    <row r="181" spans="1:4" ht="12.75" customHeight="1">
      <c r="A181" s="4" t="s">
        <v>67</v>
      </c>
      <c r="B181" s="4"/>
      <c r="C181" s="4"/>
      <c r="D181" s="4"/>
    </row>
    <row r="182" spans="1:4" ht="12.75" customHeight="1">
      <c r="A182" s="7" t="s">
        <v>4</v>
      </c>
      <c r="B182" s="8" t="s">
        <v>5</v>
      </c>
      <c r="C182" s="9" t="s">
        <v>6</v>
      </c>
      <c r="D182" s="10" t="s">
        <v>7</v>
      </c>
    </row>
    <row r="183" spans="1:4" ht="12.75">
      <c r="A183" s="7"/>
      <c r="B183" s="8" t="s">
        <v>9</v>
      </c>
      <c r="C183" s="9" t="s">
        <v>10</v>
      </c>
      <c r="D183" s="10" t="s">
        <v>10</v>
      </c>
    </row>
    <row r="184" spans="1:4" ht="12.75">
      <c r="A184" s="24" t="s">
        <v>102</v>
      </c>
      <c r="B184" s="25">
        <v>1000</v>
      </c>
      <c r="C184" s="26">
        <f>B184*D184/1000</f>
        <v>42.30529411764706</v>
      </c>
      <c r="D184" s="26">
        <f>D12</f>
        <v>42.30529411764706</v>
      </c>
    </row>
    <row r="185" spans="1:4" ht="12.75">
      <c r="A185" s="27" t="s">
        <v>68</v>
      </c>
      <c r="B185" s="25">
        <v>70</v>
      </c>
      <c r="C185" s="26">
        <f>B185*D185/1000</f>
        <v>20.210399999999996</v>
      </c>
      <c r="D185" s="26">
        <f>16.04*F5*F6</f>
        <v>288.71999999999997</v>
      </c>
    </row>
    <row r="186" spans="1:4" ht="12.75">
      <c r="A186" s="27" t="s">
        <v>69</v>
      </c>
      <c r="B186" s="25">
        <v>70</v>
      </c>
      <c r="C186" s="26">
        <f>B186*D186/1000</f>
        <v>21.949200000000005</v>
      </c>
      <c r="D186" s="26">
        <f>17.42*F5*F6</f>
        <v>313.56000000000006</v>
      </c>
    </row>
    <row r="187" spans="1:4" ht="12.75">
      <c r="A187" s="28" t="s">
        <v>17</v>
      </c>
      <c r="B187" s="25">
        <f>SUM(B184:B186)</f>
        <v>1140</v>
      </c>
      <c r="C187" s="26">
        <f>SUM(C184:C186)</f>
        <v>84.46489411764705</v>
      </c>
      <c r="D187" s="29">
        <f>C187*1000/B187</f>
        <v>74.09201238390092</v>
      </c>
    </row>
    <row r="188" ht="12.75">
      <c r="A188" s="1"/>
    </row>
    <row r="189" ht="12.75">
      <c r="A189" s="1"/>
    </row>
    <row r="190" spans="1:4" ht="12.75" customHeight="1">
      <c r="A190" s="4" t="s">
        <v>70</v>
      </c>
      <c r="B190" s="4"/>
      <c r="C190" s="4"/>
      <c r="D190" s="4"/>
    </row>
    <row r="191" spans="1:4" ht="12.75" customHeight="1">
      <c r="A191" s="7" t="s">
        <v>4</v>
      </c>
      <c r="B191" s="8" t="s">
        <v>5</v>
      </c>
      <c r="C191" s="9" t="s">
        <v>6</v>
      </c>
      <c r="D191" s="10" t="s">
        <v>7</v>
      </c>
    </row>
    <row r="192" spans="1:4" ht="12.75">
      <c r="A192" s="7"/>
      <c r="B192" s="8" t="s">
        <v>9</v>
      </c>
      <c r="C192" s="9" t="s">
        <v>10</v>
      </c>
      <c r="D192" s="10" t="s">
        <v>10</v>
      </c>
    </row>
    <row r="193" spans="1:4" ht="12.75">
      <c r="A193" s="24" t="s">
        <v>102</v>
      </c>
      <c r="B193" s="25">
        <v>1000</v>
      </c>
      <c r="C193" s="26">
        <f>B193*D193/1000</f>
        <v>42.30529411764706</v>
      </c>
      <c r="D193" s="26">
        <f>D12</f>
        <v>42.30529411764706</v>
      </c>
    </row>
    <row r="194" spans="1:4" ht="12.75">
      <c r="A194" s="27" t="s">
        <v>71</v>
      </c>
      <c r="B194" s="25">
        <v>80</v>
      </c>
      <c r="C194" s="26">
        <f>B194*D194/1000</f>
        <v>22.651199999999996</v>
      </c>
      <c r="D194" s="26">
        <f>15.73*F5*F6</f>
        <v>283.14</v>
      </c>
    </row>
    <row r="195" spans="1:4" ht="12.75">
      <c r="A195" s="28" t="s">
        <v>17</v>
      </c>
      <c r="B195" s="25">
        <f>SUM(B193:B194)</f>
        <v>1080</v>
      </c>
      <c r="C195" s="26">
        <f>SUM(C193:C194)</f>
        <v>64.95649411764705</v>
      </c>
      <c r="D195" s="29">
        <f>C195*1000/B195</f>
        <v>60.14490196078431</v>
      </c>
    </row>
    <row r="196" ht="12.75">
      <c r="A196" s="1"/>
    </row>
    <row r="197" ht="12.75">
      <c r="A197" s="1"/>
    </row>
    <row r="198" spans="1:4" ht="12.75" customHeight="1">
      <c r="A198" s="4" t="s">
        <v>72</v>
      </c>
      <c r="B198" s="4"/>
      <c r="C198" s="4"/>
      <c r="D198" s="4"/>
    </row>
    <row r="199" spans="1:4" ht="12.75" customHeight="1">
      <c r="A199" s="7" t="s">
        <v>4</v>
      </c>
      <c r="B199" s="8" t="s">
        <v>5</v>
      </c>
      <c r="C199" s="9" t="s">
        <v>6</v>
      </c>
      <c r="D199" s="10" t="s">
        <v>7</v>
      </c>
    </row>
    <row r="200" spans="1:4" ht="12.75">
      <c r="A200" s="7"/>
      <c r="B200" s="8" t="s">
        <v>9</v>
      </c>
      <c r="C200" s="9" t="s">
        <v>10</v>
      </c>
      <c r="D200" s="10" t="s">
        <v>10</v>
      </c>
    </row>
    <row r="201" spans="1:4" ht="12.75">
      <c r="A201" s="24" t="s">
        <v>102</v>
      </c>
      <c r="B201" s="25">
        <v>1000</v>
      </c>
      <c r="C201" s="26">
        <f>B201*D201/1000</f>
        <v>42.30529411764706</v>
      </c>
      <c r="D201" s="26">
        <f>D12</f>
        <v>42.30529411764706</v>
      </c>
    </row>
    <row r="202" spans="1:4" ht="12.75">
      <c r="A202" s="27" t="s">
        <v>73</v>
      </c>
      <c r="B202" s="25">
        <v>50</v>
      </c>
      <c r="C202" s="26">
        <f>B202*D202/1000</f>
        <v>15.624</v>
      </c>
      <c r="D202" s="26">
        <f>17.36*F5*F6</f>
        <v>312.48</v>
      </c>
    </row>
    <row r="203" spans="1:4" ht="12.75">
      <c r="A203" s="28" t="s">
        <v>17</v>
      </c>
      <c r="B203" s="25">
        <f>SUM(B201:B202)</f>
        <v>1050</v>
      </c>
      <c r="C203" s="26">
        <f>SUM(C201:C202)</f>
        <v>57.92929411764706</v>
      </c>
      <c r="D203" s="29">
        <f>C203*1000/B203</f>
        <v>55.17075630252101</v>
      </c>
    </row>
    <row r="204" ht="12.75">
      <c r="A204" s="1"/>
    </row>
    <row r="205" ht="12.75">
      <c r="A205" s="1"/>
    </row>
    <row r="206" spans="1:4" ht="12.75" customHeight="1">
      <c r="A206" s="4" t="s">
        <v>74</v>
      </c>
      <c r="B206" s="4"/>
      <c r="C206" s="4"/>
      <c r="D206" s="4"/>
    </row>
    <row r="207" spans="1:4" ht="12.75" customHeight="1">
      <c r="A207" s="7" t="s">
        <v>4</v>
      </c>
      <c r="B207" s="8" t="s">
        <v>5</v>
      </c>
      <c r="C207" s="9" t="s">
        <v>6</v>
      </c>
      <c r="D207" s="10" t="s">
        <v>7</v>
      </c>
    </row>
    <row r="208" spans="1:4" ht="12.75">
      <c r="A208" s="7"/>
      <c r="B208" s="8" t="s">
        <v>9</v>
      </c>
      <c r="C208" s="9" t="s">
        <v>10</v>
      </c>
      <c r="D208" s="10" t="s">
        <v>10</v>
      </c>
    </row>
    <row r="209" spans="1:4" ht="12.75">
      <c r="A209" s="24" t="s">
        <v>102</v>
      </c>
      <c r="B209" s="25">
        <v>1000</v>
      </c>
      <c r="C209" s="26">
        <f>B209*D209/1000</f>
        <v>42.30529411764706</v>
      </c>
      <c r="D209" s="26">
        <f>D12</f>
        <v>42.30529411764706</v>
      </c>
    </row>
    <row r="210" spans="1:4" ht="12.75">
      <c r="A210" s="27" t="s">
        <v>75</v>
      </c>
      <c r="B210" s="25">
        <v>25</v>
      </c>
      <c r="C210" s="26">
        <f>B210*D210/1000</f>
        <v>10.188</v>
      </c>
      <c r="D210" s="26">
        <f>22.64*F5*F6</f>
        <v>407.52</v>
      </c>
    </row>
    <row r="211" spans="1:4" ht="12.75">
      <c r="A211" s="27" t="s">
        <v>76</v>
      </c>
      <c r="B211" s="25">
        <v>70</v>
      </c>
      <c r="C211" s="26">
        <f>B211*D211/1000</f>
        <v>25.6536</v>
      </c>
      <c r="D211" s="26">
        <f>20.36*F5*F6</f>
        <v>366.48</v>
      </c>
    </row>
    <row r="212" spans="1:4" ht="12.75">
      <c r="A212" s="28" t="s">
        <v>17</v>
      </c>
      <c r="B212" s="25">
        <f>SUM(B209:B211)</f>
        <v>1095</v>
      </c>
      <c r="C212" s="26">
        <f>SUM(C209:C211)</f>
        <v>78.14689411764707</v>
      </c>
      <c r="D212" s="29">
        <f>C212*1000/B212</f>
        <v>71.36702659145851</v>
      </c>
    </row>
    <row r="213" ht="12.75">
      <c r="A213" s="1"/>
    </row>
    <row r="214" ht="12.75">
      <c r="A214" s="1"/>
    </row>
    <row r="215" spans="1:4" ht="12.75" customHeight="1">
      <c r="A215" s="4" t="s">
        <v>77</v>
      </c>
      <c r="B215" s="4"/>
      <c r="C215" s="4"/>
      <c r="D215" s="4"/>
    </row>
    <row r="216" spans="1:4" ht="12.75" customHeight="1">
      <c r="A216" s="7" t="s">
        <v>4</v>
      </c>
      <c r="B216" s="8" t="s">
        <v>5</v>
      </c>
      <c r="C216" s="9" t="s">
        <v>6</v>
      </c>
      <c r="D216" s="10" t="s">
        <v>7</v>
      </c>
    </row>
    <row r="217" spans="1:4" ht="12.75">
      <c r="A217" s="7"/>
      <c r="B217" s="8" t="s">
        <v>9</v>
      </c>
      <c r="C217" s="9" t="s">
        <v>10</v>
      </c>
      <c r="D217" s="10" t="s">
        <v>10</v>
      </c>
    </row>
    <row r="218" spans="1:4" ht="12.75">
      <c r="A218" s="24" t="s">
        <v>102</v>
      </c>
      <c r="B218" s="25">
        <v>1000</v>
      </c>
      <c r="C218" s="26">
        <f>B218*D218/1000</f>
        <v>42.30529411764706</v>
      </c>
      <c r="D218" s="26">
        <f>D12</f>
        <v>42.30529411764706</v>
      </c>
    </row>
    <row r="219" spans="1:4" ht="12.75">
      <c r="A219" s="27" t="s">
        <v>78</v>
      </c>
      <c r="B219" s="25">
        <v>100</v>
      </c>
      <c r="C219" s="26">
        <f>B219*D219/1000</f>
        <v>38.592</v>
      </c>
      <c r="D219" s="26">
        <f>21.44*F5*F6</f>
        <v>385.92</v>
      </c>
    </row>
    <row r="220" spans="1:4" ht="12.75">
      <c r="A220" s="27" t="s">
        <v>79</v>
      </c>
      <c r="B220" s="25">
        <v>70</v>
      </c>
      <c r="C220" s="26">
        <f>B220*D220/1000</f>
        <v>23.0832</v>
      </c>
      <c r="D220" s="26">
        <f>18.32*F5*F6</f>
        <v>329.76</v>
      </c>
    </row>
    <row r="221" spans="1:4" ht="12.75">
      <c r="A221" s="28" t="s">
        <v>17</v>
      </c>
      <c r="B221" s="25">
        <f>SUM(B218:B220)</f>
        <v>1170</v>
      </c>
      <c r="C221" s="26">
        <f>SUM(C218:C220)</f>
        <v>103.98049411764705</v>
      </c>
      <c r="D221" s="29">
        <f>C221*1000/B221</f>
        <v>88.87221719457014</v>
      </c>
    </row>
    <row r="222" ht="12.75">
      <c r="A222" s="1"/>
    </row>
    <row r="223" ht="12.75">
      <c r="A223" s="1"/>
    </row>
    <row r="224" spans="1:4" ht="12.75" customHeight="1">
      <c r="A224" s="4" t="s">
        <v>80</v>
      </c>
      <c r="B224" s="4"/>
      <c r="C224" s="4"/>
      <c r="D224" s="4"/>
    </row>
    <row r="225" spans="1:4" ht="12.75" customHeight="1">
      <c r="A225" s="7" t="s">
        <v>4</v>
      </c>
      <c r="B225" s="8" t="s">
        <v>5</v>
      </c>
      <c r="C225" s="9" t="s">
        <v>6</v>
      </c>
      <c r="D225" s="10" t="s">
        <v>7</v>
      </c>
    </row>
    <row r="226" spans="1:4" ht="12.75">
      <c r="A226" s="7"/>
      <c r="B226" s="8" t="s">
        <v>9</v>
      </c>
      <c r="C226" s="9" t="s">
        <v>10</v>
      </c>
      <c r="D226" s="10" t="s">
        <v>10</v>
      </c>
    </row>
    <row r="227" spans="1:4" ht="12.75">
      <c r="A227" s="38" t="s">
        <v>102</v>
      </c>
      <c r="B227" s="25">
        <v>1000</v>
      </c>
      <c r="C227" s="26">
        <f>B227*D227/1000</f>
        <v>42.30529411764706</v>
      </c>
      <c r="D227" s="26">
        <f>D12</f>
        <v>42.30529411764706</v>
      </c>
    </row>
    <row r="228" spans="1:4" ht="12.75">
      <c r="A228" s="27" t="s">
        <v>81</v>
      </c>
      <c r="B228" s="25">
        <v>80</v>
      </c>
      <c r="C228" s="26">
        <f>B228*D228/1000</f>
        <v>45.820800000000006</v>
      </c>
      <c r="D228" s="26">
        <f>31.82*F5*F6</f>
        <v>572.76</v>
      </c>
    </row>
    <row r="229" spans="1:4" ht="12.75">
      <c r="A229" s="28" t="s">
        <v>17</v>
      </c>
      <c r="B229" s="25">
        <f>SUM(B227:B228)</f>
        <v>1080</v>
      </c>
      <c r="C229" s="26">
        <f>SUM(C227:C228)</f>
        <v>88.12609411764706</v>
      </c>
      <c r="D229" s="29">
        <f>C229*1000/B229</f>
        <v>81.59823529411764</v>
      </c>
    </row>
    <row r="230" ht="12.75">
      <c r="A230" s="1"/>
    </row>
    <row r="231" ht="12.75">
      <c r="A231" s="1"/>
    </row>
    <row r="232" spans="1:4" ht="12.75" customHeight="1">
      <c r="A232" s="4" t="s">
        <v>82</v>
      </c>
      <c r="B232" s="4"/>
      <c r="C232" s="4"/>
      <c r="D232" s="4"/>
    </row>
    <row r="233" spans="1:4" ht="12.75" customHeight="1">
      <c r="A233" s="7" t="s">
        <v>4</v>
      </c>
      <c r="B233" s="8" t="s">
        <v>5</v>
      </c>
      <c r="C233" s="9" t="s">
        <v>6</v>
      </c>
      <c r="D233" s="10" t="s">
        <v>7</v>
      </c>
    </row>
    <row r="234" spans="1:4" ht="12.75">
      <c r="A234" s="7"/>
      <c r="B234" s="8" t="s">
        <v>9</v>
      </c>
      <c r="C234" s="9" t="s">
        <v>10</v>
      </c>
      <c r="D234" s="10" t="s">
        <v>10</v>
      </c>
    </row>
    <row r="235" spans="1:4" ht="12.75">
      <c r="A235" s="24" t="s">
        <v>102</v>
      </c>
      <c r="B235" s="25">
        <v>1000</v>
      </c>
      <c r="C235" s="26">
        <f>B235*D235/1000</f>
        <v>42.30529411764706</v>
      </c>
      <c r="D235" s="26">
        <f>D12</f>
        <v>42.30529411764706</v>
      </c>
    </row>
    <row r="236" spans="1:4" ht="12.75">
      <c r="A236" s="27" t="s">
        <v>83</v>
      </c>
      <c r="B236" s="25">
        <v>80</v>
      </c>
      <c r="C236" s="26">
        <f>B236*D236/1000</f>
        <v>37.785599999999995</v>
      </c>
      <c r="D236" s="26">
        <f>26.24*F5*F6</f>
        <v>472.32</v>
      </c>
    </row>
    <row r="237" spans="1:4" ht="12.75">
      <c r="A237" s="28" t="s">
        <v>17</v>
      </c>
      <c r="B237" s="25">
        <f>SUM(B235:B236)</f>
        <v>1080</v>
      </c>
      <c r="C237" s="26">
        <f>SUM(C235:C236)</f>
        <v>80.09089411764705</v>
      </c>
      <c r="D237" s="29">
        <f>C237*1000/B237</f>
        <v>74.15823529411765</v>
      </c>
    </row>
    <row r="238" ht="12.75">
      <c r="A238" s="1"/>
    </row>
    <row r="239" ht="12.75">
      <c r="A239" s="1"/>
    </row>
    <row r="240" spans="1:4" ht="12.75" customHeight="1">
      <c r="A240" s="4" t="s">
        <v>85</v>
      </c>
      <c r="B240" s="4"/>
      <c r="C240" s="4"/>
      <c r="D240" s="4"/>
    </row>
    <row r="241" spans="1:4" ht="12.75" customHeight="1">
      <c r="A241" s="7" t="s">
        <v>4</v>
      </c>
      <c r="B241" s="8" t="s">
        <v>5</v>
      </c>
      <c r="C241" s="9" t="s">
        <v>6</v>
      </c>
      <c r="D241" s="10" t="s">
        <v>7</v>
      </c>
    </row>
    <row r="242" spans="1:4" ht="12.75">
      <c r="A242" s="7"/>
      <c r="B242" s="8" t="s">
        <v>9</v>
      </c>
      <c r="C242" s="9" t="s">
        <v>10</v>
      </c>
      <c r="D242" s="10" t="s">
        <v>10</v>
      </c>
    </row>
    <row r="243" spans="1:4" ht="12.75">
      <c r="A243" s="24" t="s">
        <v>102</v>
      </c>
      <c r="B243" s="25">
        <v>1000</v>
      </c>
      <c r="C243" s="26">
        <f>B243*D243/1000</f>
        <v>42.30529411764706</v>
      </c>
      <c r="D243" s="26">
        <f>D12</f>
        <v>42.30529411764706</v>
      </c>
    </row>
    <row r="244" spans="1:4" ht="12.75">
      <c r="A244" s="27" t="s">
        <v>86</v>
      </c>
      <c r="B244" s="25">
        <v>80</v>
      </c>
      <c r="C244" s="26">
        <f>B244*D244/1000</f>
        <v>26.3808</v>
      </c>
      <c r="D244" s="26">
        <f>18.32*F5*F6</f>
        <v>329.76</v>
      </c>
    </row>
    <row r="245" spans="1:4" ht="12.75">
      <c r="A245" s="28" t="s">
        <v>17</v>
      </c>
      <c r="B245" s="25">
        <f>SUM(B243:B244)</f>
        <v>1080</v>
      </c>
      <c r="C245" s="26">
        <f>SUM(C243:C244)</f>
        <v>68.68609411764706</v>
      </c>
      <c r="D245" s="29">
        <f>C245*1000/B245</f>
        <v>63.59823529411766</v>
      </c>
    </row>
    <row r="246" ht="12.75">
      <c r="A246" s="1"/>
    </row>
    <row r="247" ht="12.75">
      <c r="A247" s="1"/>
    </row>
    <row r="248" spans="1:4" ht="12.75" customHeight="1">
      <c r="A248" s="4" t="s">
        <v>87</v>
      </c>
      <c r="B248" s="4"/>
      <c r="C248" s="4"/>
      <c r="D248" s="4"/>
    </row>
    <row r="249" spans="1:4" ht="12.75" customHeight="1">
      <c r="A249" s="7" t="s">
        <v>4</v>
      </c>
      <c r="B249" s="8" t="s">
        <v>5</v>
      </c>
      <c r="C249" s="9" t="s">
        <v>6</v>
      </c>
      <c r="D249" s="10" t="s">
        <v>7</v>
      </c>
    </row>
    <row r="250" spans="1:4" ht="12.75">
      <c r="A250" s="7"/>
      <c r="B250" s="8" t="s">
        <v>9</v>
      </c>
      <c r="C250" s="9" t="s">
        <v>10</v>
      </c>
      <c r="D250" s="10" t="s">
        <v>10</v>
      </c>
    </row>
    <row r="251" spans="1:4" ht="12.75">
      <c r="A251" s="24" t="s">
        <v>102</v>
      </c>
      <c r="B251" s="25">
        <v>1000</v>
      </c>
      <c r="C251" s="26">
        <f>B251*D251/1000</f>
        <v>42.30529411764706</v>
      </c>
      <c r="D251" s="26">
        <f>D12</f>
        <v>42.30529411764706</v>
      </c>
    </row>
    <row r="252" spans="1:4" ht="12.75">
      <c r="A252" s="27" t="s">
        <v>88</v>
      </c>
      <c r="B252" s="25">
        <v>80</v>
      </c>
      <c r="C252" s="26">
        <f>B252*D252/1000</f>
        <v>27.6768</v>
      </c>
      <c r="D252" s="26">
        <f>19.22*F5*F6</f>
        <v>345.96</v>
      </c>
    </row>
    <row r="253" spans="1:4" ht="12.75">
      <c r="A253" s="28" t="s">
        <v>17</v>
      </c>
      <c r="B253" s="25">
        <f>SUM(B251:B252)</f>
        <v>1080</v>
      </c>
      <c r="C253" s="26">
        <f>SUM(C251:C252)</f>
        <v>69.98209411764705</v>
      </c>
      <c r="D253" s="29">
        <f>C253*1000/B253</f>
        <v>64.79823529411765</v>
      </c>
    </row>
    <row r="254" ht="12.75">
      <c r="A254" s="1"/>
    </row>
    <row r="255" ht="12.75">
      <c r="A255" s="1"/>
    </row>
    <row r="256" spans="1:4" ht="12.75" customHeight="1">
      <c r="A256" s="4" t="s">
        <v>90</v>
      </c>
      <c r="B256" s="4"/>
      <c r="C256" s="4"/>
      <c r="D256" s="4"/>
    </row>
    <row r="257" spans="1:4" ht="12.75" customHeight="1">
      <c r="A257" s="7" t="s">
        <v>4</v>
      </c>
      <c r="B257" s="8" t="s">
        <v>5</v>
      </c>
      <c r="C257" s="9" t="s">
        <v>6</v>
      </c>
      <c r="D257" s="10" t="s">
        <v>7</v>
      </c>
    </row>
    <row r="258" spans="1:4" ht="12.75">
      <c r="A258" s="7"/>
      <c r="B258" s="8" t="s">
        <v>9</v>
      </c>
      <c r="C258" s="9" t="s">
        <v>10</v>
      </c>
      <c r="D258" s="10" t="s">
        <v>10</v>
      </c>
    </row>
    <row r="259" spans="1:4" ht="12.75">
      <c r="A259" s="24" t="s">
        <v>102</v>
      </c>
      <c r="B259" s="25">
        <v>1000</v>
      </c>
      <c r="C259" s="26">
        <f>B259*D259/1000</f>
        <v>42.30529411764706</v>
      </c>
      <c r="D259" s="26">
        <f>D12</f>
        <v>42.30529411764706</v>
      </c>
    </row>
    <row r="260" spans="1:4" ht="12.75">
      <c r="A260" s="27" t="s">
        <v>91</v>
      </c>
      <c r="B260" s="25">
        <v>70</v>
      </c>
      <c r="C260" s="26">
        <f>B260*D260/1000</f>
        <v>32.6088</v>
      </c>
      <c r="D260" s="26">
        <f>25.88*F5*F6</f>
        <v>465.84</v>
      </c>
    </row>
    <row r="261" spans="1:4" ht="12.75">
      <c r="A261" s="28" t="s">
        <v>17</v>
      </c>
      <c r="B261" s="25">
        <f>SUM(B259:B260)</f>
        <v>1070</v>
      </c>
      <c r="C261" s="26">
        <f>SUM(C259:C260)</f>
        <v>74.91409411764707</v>
      </c>
      <c r="D261" s="29">
        <f>C261*1000/B261</f>
        <v>70.01317207256736</v>
      </c>
    </row>
    <row r="262" ht="12.75">
      <c r="A262" s="1"/>
    </row>
    <row r="263" ht="12.75">
      <c r="A263" s="1"/>
    </row>
    <row r="264" spans="1:4" ht="12.75" customHeight="1">
      <c r="A264" s="4" t="s">
        <v>92</v>
      </c>
      <c r="B264" s="4"/>
      <c r="C264" s="4"/>
      <c r="D264" s="4"/>
    </row>
    <row r="265" spans="1:4" ht="12.75" customHeight="1">
      <c r="A265" s="7" t="s">
        <v>4</v>
      </c>
      <c r="B265" s="8" t="s">
        <v>5</v>
      </c>
      <c r="C265" s="9" t="s">
        <v>6</v>
      </c>
      <c r="D265" s="10" t="s">
        <v>7</v>
      </c>
    </row>
    <row r="266" spans="1:4" ht="12.75">
      <c r="A266" s="7"/>
      <c r="B266" s="8" t="s">
        <v>9</v>
      </c>
      <c r="C266" s="9" t="s">
        <v>10</v>
      </c>
      <c r="D266" s="10" t="s">
        <v>10</v>
      </c>
    </row>
    <row r="267" spans="1:4" ht="12.75">
      <c r="A267" s="24" t="s">
        <v>102</v>
      </c>
      <c r="B267" s="25">
        <v>1000</v>
      </c>
      <c r="C267" s="26">
        <f>B267*D267/1000</f>
        <v>42.30529411764706</v>
      </c>
      <c r="D267" s="26">
        <f>D12</f>
        <v>42.30529411764706</v>
      </c>
    </row>
    <row r="268" spans="1:4" ht="12.75">
      <c r="A268" s="27" t="s">
        <v>93</v>
      </c>
      <c r="B268" s="25">
        <v>100</v>
      </c>
      <c r="C268" s="26">
        <f>B268*D268/1000</f>
        <v>149.832</v>
      </c>
      <c r="D268" s="26">
        <f>83.24*F5*F6</f>
        <v>1498.32</v>
      </c>
    </row>
    <row r="269" spans="1:4" ht="12.75">
      <c r="A269" s="28" t="s">
        <v>17</v>
      </c>
      <c r="B269" s="25">
        <f>SUM(B267:B268)</f>
        <v>1100</v>
      </c>
      <c r="C269" s="26">
        <f>SUM(C267:C268)</f>
        <v>192.13729411764706</v>
      </c>
      <c r="D269" s="29">
        <f>C269*1000/B269</f>
        <v>174.67026737967913</v>
      </c>
    </row>
    <row r="270" ht="12.75">
      <c r="A270" s="1"/>
    </row>
    <row r="271" ht="12.75">
      <c r="A271" s="1"/>
    </row>
    <row r="272" spans="1:4" ht="12.75" customHeight="1">
      <c r="A272" s="4" t="s">
        <v>94</v>
      </c>
      <c r="B272" s="4"/>
      <c r="C272" s="4"/>
      <c r="D272" s="4"/>
    </row>
    <row r="273" spans="1:4" ht="12.75" customHeight="1">
      <c r="A273" s="7" t="s">
        <v>4</v>
      </c>
      <c r="B273" s="8" t="s">
        <v>5</v>
      </c>
      <c r="C273" s="9" t="s">
        <v>6</v>
      </c>
      <c r="D273" s="10" t="s">
        <v>7</v>
      </c>
    </row>
    <row r="274" spans="1:4" ht="12.75">
      <c r="A274" s="7"/>
      <c r="B274" s="8" t="s">
        <v>9</v>
      </c>
      <c r="C274" s="9" t="s">
        <v>10</v>
      </c>
      <c r="D274" s="10" t="s">
        <v>10</v>
      </c>
    </row>
    <row r="275" spans="1:4" ht="12.75">
      <c r="A275" s="24" t="s">
        <v>102</v>
      </c>
      <c r="B275" s="25">
        <v>1000</v>
      </c>
      <c r="C275" s="26">
        <f>B275*D275/1000</f>
        <v>42.30529411764706</v>
      </c>
      <c r="D275" s="26">
        <f>D12</f>
        <v>42.30529411764706</v>
      </c>
    </row>
    <row r="276" spans="1:4" ht="12.75">
      <c r="A276" s="27" t="s">
        <v>95</v>
      </c>
      <c r="B276" s="25">
        <v>100</v>
      </c>
      <c r="C276" s="26">
        <f>B276*D276/1000</f>
        <v>63.216</v>
      </c>
      <c r="D276" s="26">
        <f>35.12*F5*F6</f>
        <v>632.16</v>
      </c>
    </row>
    <row r="277" spans="1:4" ht="12.75">
      <c r="A277" s="28" t="s">
        <v>17</v>
      </c>
      <c r="B277" s="25">
        <f>SUM(B275:B276)</f>
        <v>1100</v>
      </c>
      <c r="C277" s="26">
        <f>SUM(C275:C276)</f>
        <v>105.52129411764706</v>
      </c>
      <c r="D277" s="29">
        <f>C277*1000/B277</f>
        <v>95.92844919786097</v>
      </c>
    </row>
    <row r="278" ht="12.75">
      <c r="A278" s="1"/>
    </row>
    <row r="279" ht="12.75">
      <c r="A279" s="1"/>
    </row>
    <row r="280" spans="1:4" ht="12.75" customHeight="1">
      <c r="A280" s="4" t="s">
        <v>96</v>
      </c>
      <c r="B280" s="4"/>
      <c r="C280" s="4"/>
      <c r="D280" s="4"/>
    </row>
    <row r="281" spans="1:4" ht="12.75" customHeight="1">
      <c r="A281" s="7" t="s">
        <v>4</v>
      </c>
      <c r="B281" s="8" t="s">
        <v>5</v>
      </c>
      <c r="C281" s="9" t="s">
        <v>6</v>
      </c>
      <c r="D281" s="10" t="s">
        <v>7</v>
      </c>
    </row>
    <row r="282" spans="1:4" ht="12.75">
      <c r="A282" s="7"/>
      <c r="B282" s="8" t="s">
        <v>9</v>
      </c>
      <c r="C282" s="9" t="s">
        <v>10</v>
      </c>
      <c r="D282" s="10" t="s">
        <v>10</v>
      </c>
    </row>
    <row r="283" spans="1:4" ht="12.75">
      <c r="A283" s="24" t="s">
        <v>102</v>
      </c>
      <c r="B283" s="25">
        <v>1000</v>
      </c>
      <c r="C283" s="26">
        <f>B283*D283/1000</f>
        <v>42.30529411764706</v>
      </c>
      <c r="D283" s="26">
        <f>D12</f>
        <v>42.30529411764706</v>
      </c>
    </row>
    <row r="284" spans="1:4" ht="12.75">
      <c r="A284" s="27" t="s">
        <v>97</v>
      </c>
      <c r="B284" s="25">
        <v>80</v>
      </c>
      <c r="C284" s="26">
        <f>B284*D284/1000</f>
        <v>27.936</v>
      </c>
      <c r="D284" s="26">
        <f>19.4*F5*F6</f>
        <v>349.2</v>
      </c>
    </row>
    <row r="285" spans="1:4" ht="12.75">
      <c r="A285" s="27" t="s">
        <v>98</v>
      </c>
      <c r="B285" s="25">
        <v>70</v>
      </c>
      <c r="C285" s="26">
        <f>B285*D285/1000</f>
        <v>26.4096</v>
      </c>
      <c r="D285" s="26">
        <f>20.96*F5*F6</f>
        <v>377.28000000000003</v>
      </c>
    </row>
    <row r="286" spans="1:4" ht="12.75">
      <c r="A286" s="28" t="s">
        <v>17</v>
      </c>
      <c r="B286" s="25">
        <f>SUM(B283:B285)</f>
        <v>1150</v>
      </c>
      <c r="C286" s="26">
        <f>SUM(C283:C285)</f>
        <v>96.65089411764706</v>
      </c>
      <c r="D286" s="29">
        <f>C286*1000/B286</f>
        <v>84.0442557544757</v>
      </c>
    </row>
    <row r="287" ht="12.75">
      <c r="A287" s="1"/>
    </row>
    <row r="288" ht="12.75">
      <c r="A288" s="1"/>
    </row>
    <row r="289" spans="1:4" ht="12.75" customHeight="1">
      <c r="A289" s="4" t="s">
        <v>99</v>
      </c>
      <c r="B289" s="4"/>
      <c r="C289" s="4"/>
      <c r="D289" s="4"/>
    </row>
    <row r="290" spans="1:4" ht="12.75" customHeight="1">
      <c r="A290" s="7" t="s">
        <v>4</v>
      </c>
      <c r="B290" s="8" t="s">
        <v>5</v>
      </c>
      <c r="C290" s="9" t="s">
        <v>6</v>
      </c>
      <c r="D290" s="10" t="s">
        <v>7</v>
      </c>
    </row>
    <row r="291" spans="1:4" ht="12.75">
      <c r="A291" s="7"/>
      <c r="B291" s="8" t="s">
        <v>9</v>
      </c>
      <c r="C291" s="9" t="s">
        <v>10</v>
      </c>
      <c r="D291" s="10" t="s">
        <v>10</v>
      </c>
    </row>
    <row r="292" spans="1:4" ht="12.75">
      <c r="A292" s="24" t="s">
        <v>102</v>
      </c>
      <c r="B292" s="25">
        <v>1000</v>
      </c>
      <c r="C292" s="26">
        <f>B292*D292/1000</f>
        <v>42.30529411764706</v>
      </c>
      <c r="D292" s="26">
        <f>D12</f>
        <v>42.30529411764706</v>
      </c>
    </row>
    <row r="293" spans="1:4" ht="12.75">
      <c r="A293" s="27" t="s">
        <v>100</v>
      </c>
      <c r="B293" s="25">
        <v>100</v>
      </c>
      <c r="C293" s="26">
        <f>B293*D293/1000</f>
        <v>49.824</v>
      </c>
      <c r="D293" s="26">
        <f>27.68*F5*F6</f>
        <v>498.24</v>
      </c>
    </row>
    <row r="294" spans="1:4" ht="12.75">
      <c r="A294" s="28" t="s">
        <v>17</v>
      </c>
      <c r="B294" s="25">
        <f>SUM(B292:B293)</f>
        <v>1100</v>
      </c>
      <c r="C294" s="26">
        <f>SUM(C292:C293)</f>
        <v>92.12929411764705</v>
      </c>
      <c r="D294" s="29">
        <f>C294*1000/B294</f>
        <v>83.7539037433155</v>
      </c>
    </row>
  </sheetData>
  <sheetProtection selectLockedCells="1" selectUnlockedCells="1"/>
  <mergeCells count="73">
    <mergeCell ref="A2:D2"/>
    <mergeCell ref="A5:D5"/>
    <mergeCell ref="A6:A7"/>
    <mergeCell ref="A14:E14"/>
    <mergeCell ref="A15:E15"/>
    <mergeCell ref="A17:D17"/>
    <mergeCell ref="A18:A19"/>
    <mergeCell ref="A25:D25"/>
    <mergeCell ref="A26:A27"/>
    <mergeCell ref="A33:D33"/>
    <mergeCell ref="A34:A35"/>
    <mergeCell ref="A41:D41"/>
    <mergeCell ref="A42:A43"/>
    <mergeCell ref="A49:D49"/>
    <mergeCell ref="A50:A51"/>
    <mergeCell ref="A58:D58"/>
    <mergeCell ref="A59:A60"/>
    <mergeCell ref="A66:D66"/>
    <mergeCell ref="A67:A68"/>
    <mergeCell ref="A74:D74"/>
    <mergeCell ref="A75:A76"/>
    <mergeCell ref="A83:D83"/>
    <mergeCell ref="A84:A85"/>
    <mergeCell ref="A92:D92"/>
    <mergeCell ref="A93:A94"/>
    <mergeCell ref="A100:D100"/>
    <mergeCell ref="A101:A102"/>
    <mergeCell ref="A108:D108"/>
    <mergeCell ref="A109:A110"/>
    <mergeCell ref="A116:D116"/>
    <mergeCell ref="A117:A118"/>
    <mergeCell ref="A124:D124"/>
    <mergeCell ref="A125:A126"/>
    <mergeCell ref="A133:D133"/>
    <mergeCell ref="A134:A135"/>
    <mergeCell ref="A141:D141"/>
    <mergeCell ref="A142:A143"/>
    <mergeCell ref="A149:D149"/>
    <mergeCell ref="A150:A151"/>
    <mergeCell ref="A157:D157"/>
    <mergeCell ref="A158:A159"/>
    <mergeCell ref="A165:D165"/>
    <mergeCell ref="A166:A167"/>
    <mergeCell ref="A173:D173"/>
    <mergeCell ref="A174:A175"/>
    <mergeCell ref="A181:D181"/>
    <mergeCell ref="A182:A183"/>
    <mergeCell ref="A190:D190"/>
    <mergeCell ref="A191:A192"/>
    <mergeCell ref="A198:D198"/>
    <mergeCell ref="A199:A200"/>
    <mergeCell ref="A206:D206"/>
    <mergeCell ref="A207:A208"/>
    <mergeCell ref="A215:D215"/>
    <mergeCell ref="A216:A217"/>
    <mergeCell ref="A224:D224"/>
    <mergeCell ref="A225:A226"/>
    <mergeCell ref="A232:D232"/>
    <mergeCell ref="A233:A234"/>
    <mergeCell ref="A240:D240"/>
    <mergeCell ref="A241:A242"/>
    <mergeCell ref="A248:D248"/>
    <mergeCell ref="A249:A250"/>
    <mergeCell ref="A256:D256"/>
    <mergeCell ref="A257:A258"/>
    <mergeCell ref="A264:D264"/>
    <mergeCell ref="A265:A266"/>
    <mergeCell ref="A272:D272"/>
    <mergeCell ref="A273:A274"/>
    <mergeCell ref="A280:D280"/>
    <mergeCell ref="A281:A282"/>
    <mergeCell ref="A289:D289"/>
    <mergeCell ref="A290:A29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7"/>
  <sheetViews>
    <sheetView zoomScale="119" zoomScaleNormal="119" workbookViewId="0" topLeftCell="A1">
      <selection activeCell="F6" sqref="F6"/>
    </sheetView>
  </sheetViews>
  <sheetFormatPr defaultColWidth="12.57421875" defaultRowHeight="12.75"/>
  <cols>
    <col min="1" max="1" width="20.57421875" style="0" customWidth="1"/>
    <col min="2" max="3" width="11.57421875" style="0" customWidth="1"/>
    <col min="4" max="4" width="14.7109375" style="0" customWidth="1"/>
    <col min="5" max="16384" width="11.57421875" style="0" customWidth="1"/>
  </cols>
  <sheetData>
    <row r="1" ht="12.75">
      <c r="A1" s="1"/>
    </row>
    <row r="2" spans="1:4" ht="12.75" customHeight="1">
      <c r="A2" s="2" t="s">
        <v>110</v>
      </c>
      <c r="B2" s="2"/>
      <c r="C2" s="2"/>
      <c r="D2" s="2"/>
    </row>
    <row r="3" ht="12.75">
      <c r="A3" s="1"/>
    </row>
    <row r="4" ht="12.75">
      <c r="A4" s="1"/>
    </row>
    <row r="5" spans="1:6" ht="12.75" customHeight="1">
      <c r="A5" s="4" t="s">
        <v>106</v>
      </c>
      <c r="B5" s="4"/>
      <c r="C5" s="4"/>
      <c r="D5" s="4"/>
      <c r="E5" s="5" t="s">
        <v>2</v>
      </c>
      <c r="F5" s="6">
        <v>18</v>
      </c>
    </row>
    <row r="6" spans="1:6" ht="12.75" customHeight="1">
      <c r="A6" s="7" t="s">
        <v>4</v>
      </c>
      <c r="B6" s="8" t="s">
        <v>5</v>
      </c>
      <c r="C6" s="9" t="s">
        <v>6</v>
      </c>
      <c r="D6" s="10" t="s">
        <v>7</v>
      </c>
      <c r="E6" s="11" t="s">
        <v>8</v>
      </c>
      <c r="F6" s="11">
        <v>1</v>
      </c>
    </row>
    <row r="7" spans="1:4" ht="12.75">
      <c r="A7" s="7"/>
      <c r="B7" s="8" t="s">
        <v>9</v>
      </c>
      <c r="C7" s="9" t="s">
        <v>10</v>
      </c>
      <c r="D7" s="10" t="s">
        <v>10</v>
      </c>
    </row>
    <row r="8" spans="1:4" ht="12.75">
      <c r="A8" s="12" t="s">
        <v>11</v>
      </c>
      <c r="B8" s="13">
        <v>965</v>
      </c>
      <c r="C8" s="14">
        <f>D8*B8/1000</f>
        <v>8.685</v>
      </c>
      <c r="D8" s="15">
        <v>9</v>
      </c>
    </row>
    <row r="9" spans="1:4" ht="12.75">
      <c r="A9" s="12" t="s">
        <v>12</v>
      </c>
      <c r="B9" s="13">
        <v>228</v>
      </c>
      <c r="C9" s="14">
        <f>D9*B9/1000</f>
        <v>2.052</v>
      </c>
      <c r="D9" s="15">
        <v>9</v>
      </c>
    </row>
    <row r="10" spans="1:4" ht="12.75">
      <c r="A10" s="17" t="s">
        <v>111</v>
      </c>
      <c r="B10" s="13">
        <v>53</v>
      </c>
      <c r="C10" s="14">
        <f>D10*B10/1000</f>
        <v>17.47728</v>
      </c>
      <c r="D10" s="18">
        <f>18.32*F5*F6</f>
        <v>329.76</v>
      </c>
    </row>
    <row r="11" spans="1:4" ht="12.75">
      <c r="A11" s="12" t="s">
        <v>14</v>
      </c>
      <c r="B11" s="13">
        <v>200</v>
      </c>
      <c r="C11" s="14">
        <f>D11*B11/1000</f>
        <v>13</v>
      </c>
      <c r="D11" s="19">
        <v>65</v>
      </c>
    </row>
    <row r="12" spans="1:4" ht="12.75">
      <c r="A12" s="12" t="s">
        <v>15</v>
      </c>
      <c r="B12" s="13">
        <v>40</v>
      </c>
      <c r="C12" s="14">
        <f>D12*B12/1000</f>
        <v>1.2</v>
      </c>
      <c r="D12" s="19">
        <v>30</v>
      </c>
    </row>
    <row r="13" spans="1:4" ht="12.75">
      <c r="A13" s="17" t="s">
        <v>112</v>
      </c>
      <c r="B13" s="20">
        <v>30</v>
      </c>
      <c r="C13" s="14">
        <f>D13*B13/1000</f>
        <v>4.0284</v>
      </c>
      <c r="D13" s="18">
        <f>7.46*F5*F6</f>
        <v>134.28</v>
      </c>
    </row>
    <row r="14" spans="1:4" ht="12.75">
      <c r="A14" s="21" t="s">
        <v>17</v>
      </c>
      <c r="B14" s="22">
        <f>SUM(B8:B13)</f>
        <v>1516</v>
      </c>
      <c r="C14" s="18">
        <f>SUM(C8:C13)</f>
        <v>46.44268</v>
      </c>
      <c r="D14" s="23">
        <f>C14*1000/B14</f>
        <v>30.63501319261214</v>
      </c>
    </row>
    <row r="15" ht="12.75">
      <c r="A15" s="1"/>
    </row>
    <row r="16" ht="12.75">
      <c r="A16" s="1"/>
    </row>
    <row r="17" spans="1:4" ht="12.75" customHeight="1">
      <c r="A17" s="4" t="s">
        <v>18</v>
      </c>
      <c r="B17" s="4"/>
      <c r="C17" s="4"/>
      <c r="D17" s="4"/>
    </row>
    <row r="18" spans="1:4" ht="12.75" customHeight="1">
      <c r="A18" s="7" t="s">
        <v>4</v>
      </c>
      <c r="B18" s="8" t="s">
        <v>5</v>
      </c>
      <c r="C18" s="9" t="s">
        <v>6</v>
      </c>
      <c r="D18" s="10" t="s">
        <v>7</v>
      </c>
    </row>
    <row r="19" spans="1:4" ht="12.75">
      <c r="A19" s="7"/>
      <c r="B19" s="8" t="s">
        <v>9</v>
      </c>
      <c r="C19" s="9" t="s">
        <v>10</v>
      </c>
      <c r="D19" s="10" t="s">
        <v>10</v>
      </c>
    </row>
    <row r="20" spans="1:4" ht="12.75">
      <c r="A20" s="24" t="s">
        <v>106</v>
      </c>
      <c r="B20" s="25">
        <v>1000</v>
      </c>
      <c r="C20" s="26">
        <f>B20*D20/1000</f>
        <v>30.63501319261214</v>
      </c>
      <c r="D20" s="26">
        <f>D14</f>
        <v>30.63501319261214</v>
      </c>
    </row>
    <row r="21" spans="1:4" ht="12.75">
      <c r="A21" s="27" t="s">
        <v>19</v>
      </c>
      <c r="B21" s="25">
        <v>100</v>
      </c>
      <c r="C21" s="26">
        <f>B21*D21/1000</f>
        <v>35.676</v>
      </c>
      <c r="D21" s="26">
        <f>19.82*F5*F6</f>
        <v>356.76</v>
      </c>
    </row>
    <row r="22" spans="1:4" ht="12.75">
      <c r="A22" s="28" t="s">
        <v>17</v>
      </c>
      <c r="B22" s="25">
        <f>SUM(B20:B21)</f>
        <v>1100</v>
      </c>
      <c r="C22" s="26">
        <f>SUM(C20:C21)</f>
        <v>66.31101319261214</v>
      </c>
      <c r="D22" s="29">
        <f>C22*1000/B22</f>
        <v>60.282739266011035</v>
      </c>
    </row>
    <row r="23" spans="1:4" ht="12.75">
      <c r="A23" s="30"/>
      <c r="B23" s="31"/>
      <c r="C23" s="31"/>
      <c r="D23" s="32"/>
    </row>
    <row r="24" ht="12.75">
      <c r="A24" s="1"/>
    </row>
    <row r="25" spans="1:4" ht="12.75" customHeight="1">
      <c r="A25" s="4" t="s">
        <v>21</v>
      </c>
      <c r="B25" s="4"/>
      <c r="C25" s="4"/>
      <c r="D25" s="4"/>
    </row>
    <row r="26" spans="1:4" ht="12.75" customHeight="1">
      <c r="A26" s="7" t="s">
        <v>4</v>
      </c>
      <c r="B26" s="8" t="s">
        <v>5</v>
      </c>
      <c r="C26" s="9" t="s">
        <v>6</v>
      </c>
      <c r="D26" s="10" t="s">
        <v>7</v>
      </c>
    </row>
    <row r="27" spans="1:4" ht="12.75">
      <c r="A27" s="7"/>
      <c r="B27" s="8" t="s">
        <v>9</v>
      </c>
      <c r="C27" s="9" t="s">
        <v>10</v>
      </c>
      <c r="D27" s="10" t="s">
        <v>10</v>
      </c>
    </row>
    <row r="28" spans="1:4" ht="12.75">
      <c r="A28" s="24" t="s">
        <v>106</v>
      </c>
      <c r="B28" s="25">
        <v>1000</v>
      </c>
      <c r="C28" s="26">
        <f>B28*D28/1000</f>
        <v>30.63501319261214</v>
      </c>
      <c r="D28" s="26">
        <f>D14</f>
        <v>30.63501319261214</v>
      </c>
    </row>
    <row r="29" spans="1:4" ht="12.75">
      <c r="A29" s="27" t="s">
        <v>22</v>
      </c>
      <c r="B29" s="25">
        <v>50</v>
      </c>
      <c r="C29" s="26">
        <f>B29*D29/1000</f>
        <v>14.057999999999998</v>
      </c>
      <c r="D29" s="26">
        <f>15.62*F5*F6</f>
        <v>281.15999999999997</v>
      </c>
    </row>
    <row r="30" spans="1:4" ht="12.75">
      <c r="A30" s="28" t="s">
        <v>17</v>
      </c>
      <c r="B30" s="25">
        <f>SUM(B28:B29)</f>
        <v>1050</v>
      </c>
      <c r="C30" s="26">
        <f>SUM(C28:C29)</f>
        <v>44.693013192612135</v>
      </c>
      <c r="D30" s="29">
        <f>C30*1000/B30</f>
        <v>42.564774469154415</v>
      </c>
    </row>
    <row r="31" ht="12.75">
      <c r="A31" s="1"/>
    </row>
    <row r="32" ht="12.75">
      <c r="A32" s="1"/>
    </row>
    <row r="33" spans="1:4" ht="12.75" customHeight="1">
      <c r="A33" s="4" t="s">
        <v>23</v>
      </c>
      <c r="B33" s="4"/>
      <c r="C33" s="4"/>
      <c r="D33" s="4"/>
    </row>
    <row r="34" spans="1:4" ht="12.75" customHeight="1">
      <c r="A34" s="7" t="s">
        <v>4</v>
      </c>
      <c r="B34" s="8" t="s">
        <v>5</v>
      </c>
      <c r="C34" s="9" t="s">
        <v>6</v>
      </c>
      <c r="D34" s="10" t="s">
        <v>7</v>
      </c>
    </row>
    <row r="35" spans="1:4" ht="12.75">
      <c r="A35" s="7"/>
      <c r="B35" s="8" t="s">
        <v>9</v>
      </c>
      <c r="C35" s="9" t="s">
        <v>10</v>
      </c>
      <c r="D35" s="10" t="s">
        <v>10</v>
      </c>
    </row>
    <row r="36" spans="1:4" ht="12.75">
      <c r="A36" s="24" t="s">
        <v>106</v>
      </c>
      <c r="B36" s="25">
        <v>1000</v>
      </c>
      <c r="C36" s="26">
        <f>B36*D36/1000</f>
        <v>30.63501319261214</v>
      </c>
      <c r="D36" s="26">
        <f>D14</f>
        <v>30.63501319261214</v>
      </c>
    </row>
    <row r="37" spans="1:4" ht="12.75">
      <c r="A37" s="27" t="s">
        <v>24</v>
      </c>
      <c r="B37" s="25">
        <v>80</v>
      </c>
      <c r="C37" s="26">
        <f>B37*D37/1000</f>
        <v>38.9088</v>
      </c>
      <c r="D37" s="26">
        <f>27.02*F5*F6</f>
        <v>486.36</v>
      </c>
    </row>
    <row r="38" spans="1:4" ht="12.75">
      <c r="A38" s="28" t="s">
        <v>17</v>
      </c>
      <c r="B38" s="25">
        <f>SUM(B36:B37)</f>
        <v>1080</v>
      </c>
      <c r="C38" s="26">
        <f>SUM(C36:C37)</f>
        <v>69.54381319261213</v>
      </c>
      <c r="D38" s="29">
        <f>C38*1000/B38</f>
        <v>64.392419622789</v>
      </c>
    </row>
    <row r="39" ht="12.75">
      <c r="A39" s="1"/>
    </row>
    <row r="40" ht="12.75">
      <c r="A40" s="1"/>
    </row>
    <row r="41" spans="1:4" ht="12.75" customHeight="1">
      <c r="A41" s="4" t="s">
        <v>25</v>
      </c>
      <c r="B41" s="4"/>
      <c r="C41" s="4"/>
      <c r="D41" s="4"/>
    </row>
    <row r="42" spans="1:4" ht="12.75" customHeight="1">
      <c r="A42" s="7" t="s">
        <v>4</v>
      </c>
      <c r="B42" s="8" t="s">
        <v>5</v>
      </c>
      <c r="C42" s="9" t="s">
        <v>6</v>
      </c>
      <c r="D42" s="10" t="s">
        <v>7</v>
      </c>
    </row>
    <row r="43" spans="1:4" ht="12.75">
      <c r="A43" s="7"/>
      <c r="B43" s="8" t="s">
        <v>9</v>
      </c>
      <c r="C43" s="9" t="s">
        <v>10</v>
      </c>
      <c r="D43" s="10" t="s">
        <v>10</v>
      </c>
    </row>
    <row r="44" spans="1:4" ht="12.75">
      <c r="A44" s="24" t="s">
        <v>106</v>
      </c>
      <c r="B44" s="25">
        <v>1000</v>
      </c>
      <c r="C44" s="26">
        <f>B44*D44/1000</f>
        <v>30.63501319261214</v>
      </c>
      <c r="D44" s="26">
        <f>D14</f>
        <v>30.63501319261214</v>
      </c>
    </row>
    <row r="45" spans="1:4" ht="12.75">
      <c r="A45" s="27" t="s">
        <v>26</v>
      </c>
      <c r="B45" s="25">
        <v>50</v>
      </c>
      <c r="C45" s="26">
        <f>B45*D45/1000</f>
        <v>14.435999999999998</v>
      </c>
      <c r="D45" s="26">
        <f>16.04*F5*F6</f>
        <v>288.71999999999997</v>
      </c>
    </row>
    <row r="46" spans="1:4" ht="12.75">
      <c r="A46" s="28" t="s">
        <v>17</v>
      </c>
      <c r="B46" s="25">
        <f>SUM(B44:B45)</f>
        <v>1050</v>
      </c>
      <c r="C46" s="26">
        <f>SUM(C44:C45)</f>
        <v>45.071013192612135</v>
      </c>
      <c r="D46" s="29">
        <f>C46*1000/B46</f>
        <v>42.924774469154414</v>
      </c>
    </row>
    <row r="47" ht="12.75">
      <c r="A47" s="1"/>
    </row>
    <row r="48" ht="12.75">
      <c r="A48" s="1"/>
    </row>
    <row r="49" spans="1:4" ht="12.75" customHeight="1">
      <c r="A49" s="4" t="s">
        <v>27</v>
      </c>
      <c r="B49" s="4"/>
      <c r="C49" s="4"/>
      <c r="D49" s="4"/>
    </row>
    <row r="50" spans="1:4" ht="12.75" customHeight="1">
      <c r="A50" s="7" t="s">
        <v>4</v>
      </c>
      <c r="B50" s="8" t="s">
        <v>5</v>
      </c>
      <c r="C50" s="9" t="s">
        <v>6</v>
      </c>
      <c r="D50" s="10" t="s">
        <v>7</v>
      </c>
    </row>
    <row r="51" spans="1:4" ht="12.75">
      <c r="A51" s="7"/>
      <c r="B51" s="8" t="s">
        <v>9</v>
      </c>
      <c r="C51" s="9" t="s">
        <v>10</v>
      </c>
      <c r="D51" s="10" t="s">
        <v>10</v>
      </c>
    </row>
    <row r="52" spans="1:4" ht="12.75">
      <c r="A52" s="24" t="s">
        <v>106</v>
      </c>
      <c r="B52" s="25">
        <v>1000</v>
      </c>
      <c r="C52" s="26">
        <f>B52*D52/1000</f>
        <v>30.63501319261214</v>
      </c>
      <c r="D52" s="26">
        <f>D14</f>
        <v>30.63501319261214</v>
      </c>
    </row>
    <row r="53" spans="1:4" ht="12.75">
      <c r="A53" s="27" t="s">
        <v>28</v>
      </c>
      <c r="B53" s="25">
        <v>50</v>
      </c>
      <c r="C53" s="26">
        <f>B53*D53/1000</f>
        <v>22.536</v>
      </c>
      <c r="D53" s="26">
        <f>25.04*F5*F6</f>
        <v>450.71999999999997</v>
      </c>
    </row>
    <row r="54" spans="1:4" ht="12.75">
      <c r="A54" s="27" t="s">
        <v>29</v>
      </c>
      <c r="B54" s="25">
        <v>70</v>
      </c>
      <c r="C54" s="26">
        <f>B54*D54/1000</f>
        <v>26.182800000000004</v>
      </c>
      <c r="D54" s="26">
        <f>20.78*F5*F6</f>
        <v>374.04</v>
      </c>
    </row>
    <row r="55" spans="1:4" ht="12.75">
      <c r="A55" s="28" t="s">
        <v>17</v>
      </c>
      <c r="B55" s="25">
        <f>SUM(B52:B54)</f>
        <v>1120</v>
      </c>
      <c r="C55" s="26">
        <f>SUM(C52:C54)</f>
        <v>79.35381319261214</v>
      </c>
      <c r="D55" s="29">
        <f>C55*1000/B55</f>
        <v>70.85161892197513</v>
      </c>
    </row>
    <row r="56" ht="12.75">
      <c r="A56" s="1"/>
    </row>
    <row r="57" ht="12.75">
      <c r="A57" s="1"/>
    </row>
    <row r="58" spans="1:4" ht="12.75" customHeight="1">
      <c r="A58" s="4" t="s">
        <v>30</v>
      </c>
      <c r="B58" s="4"/>
      <c r="C58" s="4"/>
      <c r="D58" s="4"/>
    </row>
    <row r="59" spans="1:4" ht="12.75" customHeight="1">
      <c r="A59" s="7" t="s">
        <v>4</v>
      </c>
      <c r="B59" s="8" t="s">
        <v>5</v>
      </c>
      <c r="C59" s="9" t="s">
        <v>6</v>
      </c>
      <c r="D59" s="10" t="s">
        <v>7</v>
      </c>
    </row>
    <row r="60" spans="1:4" ht="12.75">
      <c r="A60" s="7"/>
      <c r="B60" s="8" t="s">
        <v>9</v>
      </c>
      <c r="C60" s="9" t="s">
        <v>10</v>
      </c>
      <c r="D60" s="10" t="s">
        <v>10</v>
      </c>
    </row>
    <row r="61" spans="1:4" ht="12.75">
      <c r="A61" s="24" t="s">
        <v>106</v>
      </c>
      <c r="B61" s="25">
        <v>1000</v>
      </c>
      <c r="C61" s="26">
        <f>B61*D61/1000</f>
        <v>30.63501319261214</v>
      </c>
      <c r="D61" s="26">
        <f>D14</f>
        <v>30.63501319261214</v>
      </c>
    </row>
    <row r="62" spans="1:4" ht="12.75">
      <c r="A62" s="27" t="s">
        <v>31</v>
      </c>
      <c r="B62" s="25">
        <v>60</v>
      </c>
      <c r="C62" s="26">
        <f>B62*D62/1000</f>
        <v>11.750399999999999</v>
      </c>
      <c r="D62" s="26">
        <f>10.88*F5*F6</f>
        <v>195.84</v>
      </c>
    </row>
    <row r="63" spans="1:4" ht="12.75">
      <c r="A63" s="28" t="s">
        <v>17</v>
      </c>
      <c r="B63" s="25">
        <f>SUM(B61:B62)</f>
        <v>1060</v>
      </c>
      <c r="C63" s="26">
        <f>SUM(C61:C62)</f>
        <v>42.385413192612134</v>
      </c>
      <c r="D63" s="29">
        <f>C63*1000/B63</f>
        <v>39.98623886095484</v>
      </c>
    </row>
    <row r="64" ht="12.75">
      <c r="A64" s="1"/>
    </row>
    <row r="65" ht="12.75">
      <c r="A65" s="1"/>
    </row>
    <row r="66" spans="1:4" ht="12.75" customHeight="1">
      <c r="A66" s="4" t="s">
        <v>32</v>
      </c>
      <c r="B66" s="4"/>
      <c r="C66" s="4"/>
      <c r="D66" s="4"/>
    </row>
    <row r="67" spans="1:4" ht="12.75" customHeight="1">
      <c r="A67" s="7" t="s">
        <v>4</v>
      </c>
      <c r="B67" s="8" t="s">
        <v>5</v>
      </c>
      <c r="C67" s="9" t="s">
        <v>6</v>
      </c>
      <c r="D67" s="10" t="s">
        <v>7</v>
      </c>
    </row>
    <row r="68" spans="1:4" ht="12.75">
      <c r="A68" s="7"/>
      <c r="B68" s="8" t="s">
        <v>9</v>
      </c>
      <c r="C68" s="9" t="s">
        <v>10</v>
      </c>
      <c r="D68" s="10" t="s">
        <v>10</v>
      </c>
    </row>
    <row r="69" spans="1:4" ht="12.75">
      <c r="A69" s="24" t="s">
        <v>106</v>
      </c>
      <c r="B69" s="25">
        <v>1000</v>
      </c>
      <c r="C69" s="26">
        <f>B69*D69/1000</f>
        <v>30.63501319261214</v>
      </c>
      <c r="D69" s="26">
        <f>D14</f>
        <v>30.63501319261214</v>
      </c>
    </row>
    <row r="70" spans="1:4" ht="12.75">
      <c r="A70" s="27" t="s">
        <v>33</v>
      </c>
      <c r="B70" s="25">
        <v>30</v>
      </c>
      <c r="C70" s="26">
        <f>B70*D70/1000</f>
        <v>14.202000000000002</v>
      </c>
      <c r="D70" s="26">
        <f>26.3*F5*F6</f>
        <v>473.40000000000003</v>
      </c>
    </row>
    <row r="71" spans="1:4" ht="12.75">
      <c r="A71" s="28" t="s">
        <v>17</v>
      </c>
      <c r="B71" s="25">
        <f>SUM(B69:B70)</f>
        <v>1030</v>
      </c>
      <c r="C71" s="26">
        <f>SUM(C69:C70)</f>
        <v>44.83701319261214</v>
      </c>
      <c r="D71" s="29">
        <f>C71*1000/B71</f>
        <v>43.53108076952635</v>
      </c>
    </row>
    <row r="72" ht="12.75">
      <c r="A72" s="1"/>
    </row>
    <row r="73" ht="12.75">
      <c r="A73" s="1"/>
    </row>
    <row r="74" spans="1:4" ht="12.75" customHeight="1">
      <c r="A74" s="4" t="s">
        <v>113</v>
      </c>
      <c r="B74" s="4"/>
      <c r="C74" s="4"/>
      <c r="D74" s="4"/>
    </row>
    <row r="75" spans="1:4" ht="12.75" customHeight="1">
      <c r="A75" s="7" t="s">
        <v>4</v>
      </c>
      <c r="B75" s="8" t="s">
        <v>5</v>
      </c>
      <c r="C75" s="9" t="s">
        <v>6</v>
      </c>
      <c r="D75" s="10" t="s">
        <v>7</v>
      </c>
    </row>
    <row r="76" spans="1:4" ht="12.75">
      <c r="A76" s="7"/>
      <c r="B76" s="8" t="s">
        <v>9</v>
      </c>
      <c r="C76" s="9" t="s">
        <v>10</v>
      </c>
      <c r="D76" s="10" t="s">
        <v>10</v>
      </c>
    </row>
    <row r="77" spans="1:4" ht="12.75">
      <c r="A77" s="24" t="s">
        <v>106</v>
      </c>
      <c r="B77" s="25">
        <v>1000</v>
      </c>
      <c r="C77" s="26">
        <f>B77*D77/1000</f>
        <v>30.63501319261214</v>
      </c>
      <c r="D77" s="26">
        <f>D14</f>
        <v>30.63501319261214</v>
      </c>
    </row>
    <row r="78" spans="1:4" ht="12.75">
      <c r="A78" s="27" t="s">
        <v>37</v>
      </c>
      <c r="B78" s="25">
        <v>40</v>
      </c>
      <c r="C78" s="26">
        <f>B78*D78/1000</f>
        <v>17.467200000000002</v>
      </c>
      <c r="D78" s="26">
        <f>24.26*F5*F6</f>
        <v>436.68</v>
      </c>
    </row>
    <row r="79" spans="1:4" ht="12.75">
      <c r="A79" s="27" t="s">
        <v>38</v>
      </c>
      <c r="B79" s="25">
        <v>70</v>
      </c>
      <c r="C79" s="26">
        <f>B79*D79/1000</f>
        <v>20.664</v>
      </c>
      <c r="D79" s="26">
        <f>16.4*F5*F6</f>
        <v>295.2</v>
      </c>
    </row>
    <row r="80" spans="1:4" ht="12.75">
      <c r="A80" s="28" t="s">
        <v>17</v>
      </c>
      <c r="B80" s="25">
        <f>SUM(B77:B78)</f>
        <v>1040</v>
      </c>
      <c r="C80" s="26">
        <f>SUM(C77:C78)</f>
        <v>48.10221319261214</v>
      </c>
      <c r="D80" s="29">
        <f>C80*1000/B80</f>
        <v>46.25212806981937</v>
      </c>
    </row>
    <row r="81" ht="12.75">
      <c r="A81" s="1"/>
    </row>
    <row r="82" ht="12.75">
      <c r="A82" s="1"/>
    </row>
    <row r="83" spans="1:4" ht="12.75" customHeight="1">
      <c r="A83" s="4" t="s">
        <v>39</v>
      </c>
      <c r="B83" s="4"/>
      <c r="C83" s="4"/>
      <c r="D83" s="4"/>
    </row>
    <row r="84" spans="1:4" ht="12.75" customHeight="1">
      <c r="A84" s="7" t="s">
        <v>4</v>
      </c>
      <c r="B84" s="8" t="s">
        <v>5</v>
      </c>
      <c r="C84" s="9" t="s">
        <v>6</v>
      </c>
      <c r="D84" s="10" t="s">
        <v>7</v>
      </c>
    </row>
    <row r="85" spans="1:4" ht="12.75">
      <c r="A85" s="7"/>
      <c r="B85" s="8" t="s">
        <v>9</v>
      </c>
      <c r="C85" s="9" t="s">
        <v>10</v>
      </c>
      <c r="D85" s="10" t="s">
        <v>10</v>
      </c>
    </row>
    <row r="86" spans="1:4" ht="12.75">
      <c r="A86" s="24" t="s">
        <v>106</v>
      </c>
      <c r="B86" s="25">
        <v>1000</v>
      </c>
      <c r="C86" s="26">
        <f>B86*D86/1000</f>
        <v>30.63501319261214</v>
      </c>
      <c r="D86" s="26">
        <f>D14</f>
        <v>30.63501319261214</v>
      </c>
    </row>
    <row r="87" spans="1:4" ht="12.75">
      <c r="A87" s="27" t="s">
        <v>40</v>
      </c>
      <c r="B87" s="25">
        <v>50</v>
      </c>
      <c r="C87" s="26">
        <f>B87*D87/1000</f>
        <v>16.92</v>
      </c>
      <c r="D87" s="26">
        <f>18.8*F5*F6</f>
        <v>338.40000000000003</v>
      </c>
    </row>
    <row r="88" spans="1:4" ht="12.75">
      <c r="A88" s="27" t="s">
        <v>114</v>
      </c>
      <c r="B88" s="25">
        <v>70</v>
      </c>
      <c r="C88" s="26">
        <f>B88*D88/1000</f>
        <v>24.595200000000002</v>
      </c>
      <c r="D88" s="26">
        <f>19.52*F5*F6</f>
        <v>351.36</v>
      </c>
    </row>
    <row r="89" spans="1:4" ht="12.75">
      <c r="A89" s="28" t="s">
        <v>17</v>
      </c>
      <c r="B89" s="25">
        <f>SUM(B86:B88)</f>
        <v>1120</v>
      </c>
      <c r="C89" s="26">
        <f>SUM(C86:C88)</f>
        <v>72.15021319261214</v>
      </c>
      <c r="D89" s="29">
        <f>C89*1000/B89</f>
        <v>64.41983320768941</v>
      </c>
    </row>
    <row r="90" ht="12.75">
      <c r="A90" s="1"/>
    </row>
    <row r="91" ht="12.75">
      <c r="A91" s="1"/>
    </row>
    <row r="92" spans="1:4" ht="12.75" customHeight="1">
      <c r="A92" s="4" t="s">
        <v>42</v>
      </c>
      <c r="B92" s="4"/>
      <c r="C92" s="4"/>
      <c r="D92" s="4"/>
    </row>
    <row r="93" spans="1:4" ht="12.75" customHeight="1">
      <c r="A93" s="7" t="s">
        <v>4</v>
      </c>
      <c r="B93" s="8" t="s">
        <v>5</v>
      </c>
      <c r="C93" s="9" t="s">
        <v>6</v>
      </c>
      <c r="D93" s="10" t="s">
        <v>7</v>
      </c>
    </row>
    <row r="94" spans="1:4" ht="12.75">
      <c r="A94" s="7"/>
      <c r="B94" s="8" t="s">
        <v>9</v>
      </c>
      <c r="C94" s="9" t="s">
        <v>10</v>
      </c>
      <c r="D94" s="10" t="s">
        <v>10</v>
      </c>
    </row>
    <row r="95" spans="1:4" ht="12.75">
      <c r="A95" s="24" t="s">
        <v>106</v>
      </c>
      <c r="B95" s="25">
        <v>1000</v>
      </c>
      <c r="C95" s="26">
        <f>B95*D95/1000</f>
        <v>30.63501319261214</v>
      </c>
      <c r="D95" s="26">
        <f>D14</f>
        <v>30.63501319261214</v>
      </c>
    </row>
    <row r="96" spans="1:4" ht="12.75">
      <c r="A96" s="27" t="s">
        <v>43</v>
      </c>
      <c r="B96" s="25">
        <v>120</v>
      </c>
      <c r="C96" s="26">
        <f>B96*D96/1000</f>
        <v>40.0896</v>
      </c>
      <c r="D96" s="26">
        <f>18.56*F5*F6</f>
        <v>334.08</v>
      </c>
    </row>
    <row r="97" spans="1:4" ht="12.75">
      <c r="A97" s="28" t="s">
        <v>17</v>
      </c>
      <c r="B97" s="25">
        <f>SUM(B95:B96)</f>
        <v>1120</v>
      </c>
      <c r="C97" s="26">
        <f>SUM(C95:C96)</f>
        <v>70.72461319261214</v>
      </c>
      <c r="D97" s="29">
        <f>C97*1000/B97</f>
        <v>63.14697606483227</v>
      </c>
    </row>
    <row r="98" ht="12.75">
      <c r="A98" s="1"/>
    </row>
    <row r="99" ht="12.75">
      <c r="A99" s="1"/>
    </row>
    <row r="100" spans="1:4" ht="12.75" customHeight="1">
      <c r="A100" s="4" t="s">
        <v>44</v>
      </c>
      <c r="B100" s="4"/>
      <c r="C100" s="4"/>
      <c r="D100" s="4"/>
    </row>
    <row r="101" spans="1:4" ht="12.75" customHeight="1">
      <c r="A101" s="7" t="s">
        <v>4</v>
      </c>
      <c r="B101" s="8" t="s">
        <v>5</v>
      </c>
      <c r="C101" s="9" t="s">
        <v>6</v>
      </c>
      <c r="D101" s="10" t="s">
        <v>7</v>
      </c>
    </row>
    <row r="102" spans="1:4" ht="12.75">
      <c r="A102" s="7"/>
      <c r="B102" s="8" t="s">
        <v>9</v>
      </c>
      <c r="C102" s="9" t="s">
        <v>10</v>
      </c>
      <c r="D102" s="10" t="s">
        <v>10</v>
      </c>
    </row>
    <row r="103" spans="1:4" ht="12.75">
      <c r="A103" s="24" t="s">
        <v>106</v>
      </c>
      <c r="B103" s="25">
        <v>1000</v>
      </c>
      <c r="C103" s="26">
        <f>B103*D103/1000</f>
        <v>30.63501319261214</v>
      </c>
      <c r="D103" s="26">
        <f>D14</f>
        <v>30.63501319261214</v>
      </c>
    </row>
    <row r="104" spans="1:4" ht="12.75">
      <c r="A104" s="27" t="s">
        <v>45</v>
      </c>
      <c r="B104" s="25">
        <v>20</v>
      </c>
      <c r="C104" s="26">
        <f>B104*D104/1000</f>
        <v>10.8072</v>
      </c>
      <c r="D104" s="26">
        <f>30.02*F5*F6</f>
        <v>540.36</v>
      </c>
    </row>
    <row r="105" spans="1:4" ht="12.75">
      <c r="A105" s="28" t="s">
        <v>17</v>
      </c>
      <c r="B105" s="25">
        <f>SUM(B103:B104)</f>
        <v>1020</v>
      </c>
      <c r="C105" s="26">
        <f>SUM(C103:C104)</f>
        <v>41.44221319261214</v>
      </c>
      <c r="D105" s="29">
        <f>C105*1000/B105</f>
        <v>40.62962077707072</v>
      </c>
    </row>
    <row r="106" ht="12.75">
      <c r="A106" s="1"/>
    </row>
    <row r="107" ht="12.75">
      <c r="A107" s="1"/>
    </row>
    <row r="108" spans="1:4" ht="12.75" customHeight="1">
      <c r="A108" s="4" t="s">
        <v>46</v>
      </c>
      <c r="B108" s="4"/>
      <c r="C108" s="4"/>
      <c r="D108" s="4"/>
    </row>
    <row r="109" spans="1:4" ht="12.75" customHeight="1">
      <c r="A109" s="7" t="s">
        <v>4</v>
      </c>
      <c r="B109" s="8" t="s">
        <v>5</v>
      </c>
      <c r="C109" s="9" t="s">
        <v>6</v>
      </c>
      <c r="D109" s="10" t="s">
        <v>7</v>
      </c>
    </row>
    <row r="110" spans="1:4" ht="12.75">
      <c r="A110" s="7"/>
      <c r="B110" s="8" t="s">
        <v>9</v>
      </c>
      <c r="C110" s="9" t="s">
        <v>10</v>
      </c>
      <c r="D110" s="10" t="s">
        <v>10</v>
      </c>
    </row>
    <row r="111" spans="1:4" ht="12.75">
      <c r="A111" s="24" t="s">
        <v>106</v>
      </c>
      <c r="B111" s="25">
        <v>1000</v>
      </c>
      <c r="C111" s="26">
        <f>B111*D111/1000</f>
        <v>30.63501319261214</v>
      </c>
      <c r="D111" s="26">
        <f>D14</f>
        <v>30.63501319261214</v>
      </c>
    </row>
    <row r="112" spans="1:4" ht="12.75">
      <c r="A112" s="27" t="s">
        <v>47</v>
      </c>
      <c r="B112" s="25">
        <v>60</v>
      </c>
      <c r="C112" s="26">
        <f>B112*D112/1000</f>
        <v>19.396800000000002</v>
      </c>
      <c r="D112" s="26">
        <f>17.96*F5*F6</f>
        <v>323.28000000000003</v>
      </c>
    </row>
    <row r="113" spans="1:4" ht="12.75">
      <c r="A113" s="28" t="s">
        <v>17</v>
      </c>
      <c r="B113" s="25">
        <f>SUM(B111:B112)</f>
        <v>1060</v>
      </c>
      <c r="C113" s="26">
        <f>SUM(C111:C112)</f>
        <v>50.03181319261214</v>
      </c>
      <c r="D113" s="29">
        <f>C113*1000/B113</f>
        <v>47.19982376661523</v>
      </c>
    </row>
    <row r="114" ht="12.75">
      <c r="A114" s="1"/>
    </row>
    <row r="115" ht="12.75">
      <c r="A115" s="1"/>
    </row>
    <row r="116" spans="1:4" ht="12.75" customHeight="1">
      <c r="A116" s="4" t="s">
        <v>48</v>
      </c>
      <c r="B116" s="4"/>
      <c r="C116" s="4"/>
      <c r="D116" s="4"/>
    </row>
    <row r="117" spans="1:4" ht="12.75" customHeight="1">
      <c r="A117" s="7" t="s">
        <v>4</v>
      </c>
      <c r="B117" s="8" t="s">
        <v>5</v>
      </c>
      <c r="C117" s="9" t="s">
        <v>6</v>
      </c>
      <c r="D117" s="10" t="s">
        <v>7</v>
      </c>
    </row>
    <row r="118" spans="1:4" ht="12.75">
      <c r="A118" s="7"/>
      <c r="B118" s="8" t="s">
        <v>9</v>
      </c>
      <c r="C118" s="9" t="s">
        <v>10</v>
      </c>
      <c r="D118" s="10" t="s">
        <v>10</v>
      </c>
    </row>
    <row r="119" spans="1:4" ht="12.75">
      <c r="A119" s="24" t="s">
        <v>106</v>
      </c>
      <c r="B119" s="25">
        <v>1000</v>
      </c>
      <c r="C119" s="26">
        <f>B119*D119/1000</f>
        <v>30.63501319261214</v>
      </c>
      <c r="D119" s="26">
        <f>D14</f>
        <v>30.63501319261214</v>
      </c>
    </row>
    <row r="120" spans="1:4" ht="12.75">
      <c r="A120" s="27" t="s">
        <v>50</v>
      </c>
      <c r="B120" s="25">
        <v>40</v>
      </c>
      <c r="C120" s="26">
        <f>B120*D120/1000</f>
        <v>9.5616</v>
      </c>
      <c r="D120" s="26">
        <f>13.28*F5*F6</f>
        <v>239.04</v>
      </c>
    </row>
    <row r="121" spans="1:4" ht="12.75">
      <c r="A121" s="28" t="s">
        <v>17</v>
      </c>
      <c r="B121" s="25">
        <f>SUM(B119:B120)</f>
        <v>1040</v>
      </c>
      <c r="C121" s="26">
        <f>SUM(C119:C120)</f>
        <v>40.19661319261214</v>
      </c>
      <c r="D121" s="29">
        <f>C121*1000/B121</f>
        <v>38.6505896082809</v>
      </c>
    </row>
    <row r="122" ht="12.75">
      <c r="A122" s="1"/>
    </row>
    <row r="123" ht="12.75">
      <c r="A123" s="1"/>
    </row>
    <row r="124" spans="1:4" ht="12.75" customHeight="1">
      <c r="A124" s="4" t="s">
        <v>51</v>
      </c>
      <c r="B124" s="4"/>
      <c r="C124" s="4"/>
      <c r="D124" s="4"/>
    </row>
    <row r="125" spans="1:4" ht="12.75" customHeight="1">
      <c r="A125" s="7" t="s">
        <v>4</v>
      </c>
      <c r="B125" s="8" t="s">
        <v>5</v>
      </c>
      <c r="C125" s="9" t="s">
        <v>6</v>
      </c>
      <c r="D125" s="10" t="s">
        <v>7</v>
      </c>
    </row>
    <row r="126" spans="1:4" ht="12.75">
      <c r="A126" s="7"/>
      <c r="B126" s="8" t="s">
        <v>9</v>
      </c>
      <c r="C126" s="9" t="s">
        <v>10</v>
      </c>
      <c r="D126" s="10" t="s">
        <v>10</v>
      </c>
    </row>
    <row r="127" spans="1:4" ht="12.75">
      <c r="A127" s="24" t="s">
        <v>106</v>
      </c>
      <c r="B127" s="25">
        <v>1000</v>
      </c>
      <c r="C127" s="26">
        <f>B127*D127/1000</f>
        <v>30.63501319261214</v>
      </c>
      <c r="D127" s="26">
        <f>D14</f>
        <v>30.63501319261214</v>
      </c>
    </row>
    <row r="128" spans="1:4" ht="12.75">
      <c r="A128" s="27" t="s">
        <v>52</v>
      </c>
      <c r="B128" s="25">
        <v>60</v>
      </c>
      <c r="C128" s="26">
        <f>B128*D128/1000</f>
        <v>17.517599999999998</v>
      </c>
      <c r="D128" s="26">
        <f>16.22*F5*F6</f>
        <v>291.96</v>
      </c>
    </row>
    <row r="129" spans="1:4" ht="12.75">
      <c r="A129" s="27" t="s">
        <v>53</v>
      </c>
      <c r="B129" s="25">
        <v>70</v>
      </c>
      <c r="C129" s="26">
        <f>D129*B129/1000</f>
        <v>19.227600000000002</v>
      </c>
      <c r="D129" s="26">
        <f>15.26*F5*F6</f>
        <v>274.68</v>
      </c>
    </row>
    <row r="130" spans="1:4" ht="12.75">
      <c r="A130" s="28" t="s">
        <v>17</v>
      </c>
      <c r="B130" s="25">
        <f>SUM(B127:B129)</f>
        <v>1130</v>
      </c>
      <c r="C130" s="26">
        <f>SUM(C127:C129)</f>
        <v>67.38021319261213</v>
      </c>
      <c r="D130" s="29">
        <f>C130*1000/B130</f>
        <v>59.62850725009923</v>
      </c>
    </row>
    <row r="131" ht="12.75">
      <c r="A131" s="1"/>
    </row>
    <row r="132" ht="12.75">
      <c r="A132" s="1"/>
    </row>
    <row r="133" spans="1:4" ht="12.75" customHeight="1">
      <c r="A133" s="4" t="s">
        <v>54</v>
      </c>
      <c r="B133" s="4"/>
      <c r="C133" s="4"/>
      <c r="D133" s="4"/>
    </row>
    <row r="134" spans="1:4" ht="12.75" customHeight="1">
      <c r="A134" s="7" t="s">
        <v>4</v>
      </c>
      <c r="B134" s="8" t="s">
        <v>5</v>
      </c>
      <c r="C134" s="9" t="s">
        <v>6</v>
      </c>
      <c r="D134" s="10" t="s">
        <v>7</v>
      </c>
    </row>
    <row r="135" spans="1:4" ht="12.75">
      <c r="A135" s="7"/>
      <c r="B135" s="8" t="s">
        <v>9</v>
      </c>
      <c r="C135" s="9" t="s">
        <v>10</v>
      </c>
      <c r="D135" s="10" t="s">
        <v>10</v>
      </c>
    </row>
    <row r="136" spans="1:4" ht="12.75">
      <c r="A136" s="24" t="s">
        <v>106</v>
      </c>
      <c r="B136" s="25">
        <v>1000</v>
      </c>
      <c r="C136" s="26">
        <f>B136*D136/1000</f>
        <v>30.63501319261214</v>
      </c>
      <c r="D136" s="26">
        <f>D14</f>
        <v>30.63501319261214</v>
      </c>
    </row>
    <row r="137" spans="1:4" ht="12.75">
      <c r="A137" s="27" t="s">
        <v>55</v>
      </c>
      <c r="B137" s="25">
        <v>30</v>
      </c>
      <c r="C137" s="26">
        <f>B137*D137/1000</f>
        <v>10.476</v>
      </c>
      <c r="D137" s="26">
        <f>19.4*F5*F6</f>
        <v>349.2</v>
      </c>
    </row>
    <row r="138" spans="1:4" ht="12.75">
      <c r="A138" s="28" t="s">
        <v>17</v>
      </c>
      <c r="B138" s="25">
        <f>SUM(B136:B137)</f>
        <v>1030</v>
      </c>
      <c r="C138" s="26">
        <f>SUM(C136:C137)</f>
        <v>41.11101319261214</v>
      </c>
      <c r="D138" s="29">
        <f>C138*1000/B138</f>
        <v>39.91360504137101</v>
      </c>
    </row>
    <row r="139" ht="12.75">
      <c r="A139" s="1"/>
    </row>
    <row r="140" ht="12.75">
      <c r="A140" s="1"/>
    </row>
    <row r="141" spans="1:4" ht="12.75" customHeight="1">
      <c r="A141" s="4" t="s">
        <v>56</v>
      </c>
      <c r="B141" s="4"/>
      <c r="C141" s="4"/>
      <c r="D141" s="4"/>
    </row>
    <row r="142" spans="1:4" ht="12.75" customHeight="1">
      <c r="A142" s="7" t="s">
        <v>4</v>
      </c>
      <c r="B142" s="8" t="s">
        <v>5</v>
      </c>
      <c r="C142" s="9" t="s">
        <v>6</v>
      </c>
      <c r="D142" s="10" t="s">
        <v>7</v>
      </c>
    </row>
    <row r="143" spans="1:4" ht="12.75">
      <c r="A143" s="7"/>
      <c r="B143" s="8" t="s">
        <v>9</v>
      </c>
      <c r="C143" s="9" t="s">
        <v>10</v>
      </c>
      <c r="D143" s="10" t="s">
        <v>10</v>
      </c>
    </row>
    <row r="144" spans="1:4" ht="12.75">
      <c r="A144" s="24" t="s">
        <v>106</v>
      </c>
      <c r="B144" s="25">
        <v>1000</v>
      </c>
      <c r="C144" s="26">
        <f>B144*D144/1000</f>
        <v>30.63501319261214</v>
      </c>
      <c r="D144" s="26">
        <f>D14</f>
        <v>30.63501319261214</v>
      </c>
    </row>
    <row r="145" spans="1:4" ht="12.75">
      <c r="A145" s="27" t="s">
        <v>58</v>
      </c>
      <c r="B145" s="25">
        <v>50</v>
      </c>
      <c r="C145" s="33">
        <f>B145*D145/1000</f>
        <v>14.597999999999999</v>
      </c>
      <c r="D145" s="26">
        <f>16.22*F6*F5</f>
        <v>291.96</v>
      </c>
    </row>
    <row r="146" spans="1:4" ht="12.75">
      <c r="A146" s="28" t="s">
        <v>17</v>
      </c>
      <c r="B146" s="25">
        <f>SUM(B144:B145)</f>
        <v>1050</v>
      </c>
      <c r="C146" s="26">
        <f>SUM(C144:C145)</f>
        <v>45.233013192612134</v>
      </c>
      <c r="D146" s="29">
        <f>C146*1000/B146</f>
        <v>43.07906018344013</v>
      </c>
    </row>
    <row r="147" ht="12.75">
      <c r="A147" s="1"/>
    </row>
    <row r="148" ht="12.75">
      <c r="A148" s="1"/>
    </row>
    <row r="149" spans="1:4" ht="12.75" customHeight="1">
      <c r="A149" s="4" t="s">
        <v>59</v>
      </c>
      <c r="B149" s="4"/>
      <c r="C149" s="4"/>
      <c r="D149" s="4"/>
    </row>
    <row r="150" spans="1:4" ht="12.75" customHeight="1">
      <c r="A150" s="7" t="s">
        <v>4</v>
      </c>
      <c r="B150" s="8" t="s">
        <v>5</v>
      </c>
      <c r="C150" s="9" t="s">
        <v>6</v>
      </c>
      <c r="D150" s="10" t="s">
        <v>7</v>
      </c>
    </row>
    <row r="151" spans="1:4" ht="12.75">
      <c r="A151" s="7"/>
      <c r="B151" s="8" t="s">
        <v>9</v>
      </c>
      <c r="C151" s="9" t="s">
        <v>10</v>
      </c>
      <c r="D151" s="10" t="s">
        <v>10</v>
      </c>
    </row>
    <row r="152" spans="1:4" ht="12.75">
      <c r="A152" s="24" t="s">
        <v>106</v>
      </c>
      <c r="B152" s="25">
        <v>1000</v>
      </c>
      <c r="C152" s="26">
        <f>B152*D152/1000</f>
        <v>30.63501319261214</v>
      </c>
      <c r="D152" s="26">
        <f>D14</f>
        <v>30.63501319261214</v>
      </c>
    </row>
    <row r="153" spans="1:4" ht="12.75">
      <c r="A153" s="27" t="s">
        <v>60</v>
      </c>
      <c r="B153" s="25">
        <v>80</v>
      </c>
      <c r="C153" s="26">
        <f>B153*D153/1000</f>
        <v>25.5168</v>
      </c>
      <c r="D153" s="26">
        <f>17.72*F5*F6</f>
        <v>318.96</v>
      </c>
    </row>
    <row r="154" spans="1:4" ht="12.75">
      <c r="A154" s="28" t="s">
        <v>17</v>
      </c>
      <c r="B154" s="25">
        <f>SUM(B152:B153)</f>
        <v>1080</v>
      </c>
      <c r="C154" s="26">
        <f>SUM(C152:C153)</f>
        <v>56.15181319261214</v>
      </c>
      <c r="D154" s="29">
        <f>C154*1000/B154</f>
        <v>51.992419622789015</v>
      </c>
    </row>
    <row r="155" ht="12.75">
      <c r="A155" s="1"/>
    </row>
    <row r="156" ht="12.75">
      <c r="A156" s="1"/>
    </row>
    <row r="157" spans="1:4" ht="12.75" customHeight="1">
      <c r="A157" s="4" t="s">
        <v>61</v>
      </c>
      <c r="B157" s="4"/>
      <c r="C157" s="4"/>
      <c r="D157" s="4"/>
    </row>
    <row r="158" spans="1:4" ht="12.75" customHeight="1">
      <c r="A158" s="7" t="s">
        <v>4</v>
      </c>
      <c r="B158" s="8" t="s">
        <v>5</v>
      </c>
      <c r="C158" s="9" t="s">
        <v>6</v>
      </c>
      <c r="D158" s="10" t="s">
        <v>7</v>
      </c>
    </row>
    <row r="159" spans="1:4" ht="12.75">
      <c r="A159" s="7"/>
      <c r="B159" s="8" t="s">
        <v>9</v>
      </c>
      <c r="C159" s="9" t="s">
        <v>10</v>
      </c>
      <c r="D159" s="10" t="s">
        <v>10</v>
      </c>
    </row>
    <row r="160" spans="1:4" ht="12.75">
      <c r="A160" s="24" t="s">
        <v>106</v>
      </c>
      <c r="B160" s="25">
        <v>1000</v>
      </c>
      <c r="C160" s="26">
        <f>B160*D160/1000</f>
        <v>30.63501319261214</v>
      </c>
      <c r="D160" s="26">
        <f>D14</f>
        <v>30.63501319261214</v>
      </c>
    </row>
    <row r="161" spans="1:4" ht="12.75">
      <c r="A161" s="27" t="s">
        <v>62</v>
      </c>
      <c r="B161" s="25">
        <v>50</v>
      </c>
      <c r="C161" s="26">
        <f>B161*D161/1000</f>
        <v>19.188</v>
      </c>
      <c r="D161" s="26">
        <f>21.32*F5*F6</f>
        <v>383.76</v>
      </c>
    </row>
    <row r="162" spans="1:4" ht="12.75">
      <c r="A162" s="28" t="s">
        <v>17</v>
      </c>
      <c r="B162" s="25">
        <f>SUM(B160:B161)</f>
        <v>1050</v>
      </c>
      <c r="C162" s="26">
        <f>SUM(C160:C161)</f>
        <v>49.82301319261214</v>
      </c>
      <c r="D162" s="29">
        <f>C162*1000/B162</f>
        <v>47.4504887548687</v>
      </c>
    </row>
    <row r="163" ht="12.75">
      <c r="A163" s="1"/>
    </row>
    <row r="164" ht="12.75">
      <c r="A164" s="1"/>
    </row>
    <row r="165" spans="1:4" ht="12.75" customHeight="1">
      <c r="A165" s="4" t="s">
        <v>63</v>
      </c>
      <c r="B165" s="4"/>
      <c r="C165" s="4"/>
      <c r="D165" s="4"/>
    </row>
    <row r="166" spans="1:4" ht="12.75" customHeight="1">
      <c r="A166" s="7" t="s">
        <v>4</v>
      </c>
      <c r="B166" s="8" t="s">
        <v>5</v>
      </c>
      <c r="C166" s="9" t="s">
        <v>6</v>
      </c>
      <c r="D166" s="10" t="s">
        <v>7</v>
      </c>
    </row>
    <row r="167" spans="1:4" ht="12.75">
      <c r="A167" s="7"/>
      <c r="B167" s="8" t="s">
        <v>9</v>
      </c>
      <c r="C167" s="9" t="s">
        <v>10</v>
      </c>
      <c r="D167" s="10" t="s">
        <v>10</v>
      </c>
    </row>
    <row r="168" spans="1:4" ht="12.75">
      <c r="A168" s="24" t="s">
        <v>106</v>
      </c>
      <c r="B168" s="25">
        <v>1000</v>
      </c>
      <c r="C168" s="26">
        <f>B168*D168/1000</f>
        <v>30.63501319261214</v>
      </c>
      <c r="D168" s="26">
        <f>D14</f>
        <v>30.63501319261214</v>
      </c>
    </row>
    <row r="169" spans="1:4" ht="12.75">
      <c r="A169" s="27" t="s">
        <v>109</v>
      </c>
      <c r="B169" s="25">
        <v>80</v>
      </c>
      <c r="C169" s="26">
        <f>B169*D169/1000</f>
        <v>46.512</v>
      </c>
      <c r="D169" s="26">
        <f>32.3*F5*F6</f>
        <v>581.4</v>
      </c>
    </row>
    <row r="170" spans="1:4" ht="12.75">
      <c r="A170" s="28" t="s">
        <v>17</v>
      </c>
      <c r="B170" s="25">
        <f>SUM(B168:B169)</f>
        <v>1080</v>
      </c>
      <c r="C170" s="26">
        <f>SUM(C168:C169)</f>
        <v>77.14701319261214</v>
      </c>
      <c r="D170" s="29">
        <f>C170*1000/B170</f>
        <v>71.43241962278901</v>
      </c>
    </row>
    <row r="171" ht="12.75">
      <c r="A171" s="1"/>
    </row>
    <row r="172" ht="12.75">
      <c r="A172" s="1"/>
    </row>
    <row r="173" spans="1:4" ht="12.75" customHeight="1">
      <c r="A173" s="4" t="s">
        <v>65</v>
      </c>
      <c r="B173" s="4"/>
      <c r="C173" s="4"/>
      <c r="D173" s="4"/>
    </row>
    <row r="174" spans="1:4" ht="12.75" customHeight="1">
      <c r="A174" s="7" t="s">
        <v>4</v>
      </c>
      <c r="B174" s="8" t="s">
        <v>5</v>
      </c>
      <c r="C174" s="9" t="s">
        <v>6</v>
      </c>
      <c r="D174" s="10" t="s">
        <v>7</v>
      </c>
    </row>
    <row r="175" spans="1:4" ht="12.75">
      <c r="A175" s="7"/>
      <c r="B175" s="8" t="s">
        <v>9</v>
      </c>
      <c r="C175" s="9" t="s">
        <v>10</v>
      </c>
      <c r="D175" s="10" t="s">
        <v>10</v>
      </c>
    </row>
    <row r="176" spans="1:4" ht="12.75">
      <c r="A176" s="24" t="s">
        <v>106</v>
      </c>
      <c r="B176" s="25">
        <v>1000</v>
      </c>
      <c r="C176" s="26">
        <f>B176*D176/1000</f>
        <v>30.63501319261214</v>
      </c>
      <c r="D176" s="26">
        <f>D14</f>
        <v>30.63501319261214</v>
      </c>
    </row>
    <row r="177" spans="1:4" ht="12.75">
      <c r="A177" s="27" t="s">
        <v>66</v>
      </c>
      <c r="B177" s="25">
        <v>50</v>
      </c>
      <c r="C177" s="26">
        <f>B177*D177/1000</f>
        <v>24.318</v>
      </c>
      <c r="D177" s="26">
        <f>27.02*F5*F6</f>
        <v>486.36</v>
      </c>
    </row>
    <row r="178" spans="1:4" ht="12.75">
      <c r="A178" s="28" t="s">
        <v>17</v>
      </c>
      <c r="B178" s="25">
        <f>SUM(B176:B177)</f>
        <v>1050</v>
      </c>
      <c r="C178" s="26">
        <f>SUM(C176:C177)</f>
        <v>54.95301319261214</v>
      </c>
      <c r="D178" s="29">
        <f>C178*1000/B178</f>
        <v>52.33620304058299</v>
      </c>
    </row>
    <row r="179" ht="12.75">
      <c r="A179" s="1"/>
    </row>
    <row r="180" ht="12.75">
      <c r="A180" s="1"/>
    </row>
    <row r="181" spans="1:4" ht="12.75" customHeight="1">
      <c r="A181" s="4" t="s">
        <v>67</v>
      </c>
      <c r="B181" s="4"/>
      <c r="C181" s="4"/>
      <c r="D181" s="4"/>
    </row>
    <row r="182" spans="1:4" ht="12.75" customHeight="1">
      <c r="A182" s="7" t="s">
        <v>4</v>
      </c>
      <c r="B182" s="8" t="s">
        <v>5</v>
      </c>
      <c r="C182" s="9" t="s">
        <v>6</v>
      </c>
      <c r="D182" s="10" t="s">
        <v>7</v>
      </c>
    </row>
    <row r="183" spans="1:4" ht="12.75">
      <c r="A183" s="7"/>
      <c r="B183" s="8" t="s">
        <v>9</v>
      </c>
      <c r="C183" s="9" t="s">
        <v>10</v>
      </c>
      <c r="D183" s="10" t="s">
        <v>10</v>
      </c>
    </row>
    <row r="184" spans="1:4" ht="12.75">
      <c r="A184" s="24" t="s">
        <v>106</v>
      </c>
      <c r="B184" s="25">
        <v>1000</v>
      </c>
      <c r="C184" s="26">
        <f>B184*D184/1000</f>
        <v>30.63501319261214</v>
      </c>
      <c r="D184" s="26">
        <f>D14</f>
        <v>30.63501319261214</v>
      </c>
    </row>
    <row r="185" spans="1:4" ht="12.75">
      <c r="A185" s="27" t="s">
        <v>68</v>
      </c>
      <c r="B185" s="25">
        <v>70</v>
      </c>
      <c r="C185" s="26">
        <f>B185*D185/1000</f>
        <v>20.210399999999996</v>
      </c>
      <c r="D185" s="26">
        <f>16.04*F5*F6</f>
        <v>288.71999999999997</v>
      </c>
    </row>
    <row r="186" spans="1:4" ht="12.75">
      <c r="A186" s="27" t="s">
        <v>69</v>
      </c>
      <c r="B186" s="25">
        <v>70</v>
      </c>
      <c r="C186" s="26">
        <f>B186*D186/1000</f>
        <v>21.949200000000005</v>
      </c>
      <c r="D186" s="26">
        <f>17.42*F5*F6</f>
        <v>313.56000000000006</v>
      </c>
    </row>
    <row r="187" spans="1:4" ht="12.75">
      <c r="A187" s="28" t="s">
        <v>17</v>
      </c>
      <c r="B187" s="25">
        <f>SUM(B184:B186)</f>
        <v>1140</v>
      </c>
      <c r="C187" s="26">
        <f>SUM(C184:C186)</f>
        <v>72.79461319261213</v>
      </c>
      <c r="D187" s="29">
        <f>C187*1000/B187</f>
        <v>63.854923853168536</v>
      </c>
    </row>
    <row r="188" ht="12.75">
      <c r="A188" s="1"/>
    </row>
    <row r="189" ht="12.75">
      <c r="A189" s="1"/>
    </row>
    <row r="190" spans="1:4" ht="12.75" customHeight="1">
      <c r="A190" s="4" t="s">
        <v>70</v>
      </c>
      <c r="B190" s="4"/>
      <c r="C190" s="4"/>
      <c r="D190" s="4"/>
    </row>
    <row r="191" spans="1:4" ht="12.75" customHeight="1">
      <c r="A191" s="7" t="s">
        <v>4</v>
      </c>
      <c r="B191" s="8" t="s">
        <v>5</v>
      </c>
      <c r="C191" s="9" t="s">
        <v>6</v>
      </c>
      <c r="D191" s="10" t="s">
        <v>7</v>
      </c>
    </row>
    <row r="192" spans="1:4" ht="12.75">
      <c r="A192" s="7"/>
      <c r="B192" s="8" t="s">
        <v>9</v>
      </c>
      <c r="C192" s="9" t="s">
        <v>10</v>
      </c>
      <c r="D192" s="10" t="s">
        <v>10</v>
      </c>
    </row>
    <row r="193" spans="1:4" ht="12.75">
      <c r="A193" s="24" t="s">
        <v>106</v>
      </c>
      <c r="B193" s="25">
        <v>1000</v>
      </c>
      <c r="C193" s="26">
        <f>B193*D193/1000</f>
        <v>30.63501319261214</v>
      </c>
      <c r="D193" s="26">
        <f>D14</f>
        <v>30.63501319261214</v>
      </c>
    </row>
    <row r="194" spans="1:4" ht="12.75">
      <c r="A194" s="27" t="s">
        <v>71</v>
      </c>
      <c r="B194" s="25">
        <v>80</v>
      </c>
      <c r="C194" s="26">
        <f>B194*D194/1000</f>
        <v>22.651199999999996</v>
      </c>
      <c r="D194" s="26">
        <f>15.73*F5*F6</f>
        <v>283.14</v>
      </c>
    </row>
    <row r="195" spans="1:4" ht="12.75">
      <c r="A195" s="28" t="s">
        <v>17</v>
      </c>
      <c r="B195" s="25">
        <f>SUM(B193:B194)</f>
        <v>1080</v>
      </c>
      <c r="C195" s="26">
        <f>SUM(C193:C194)</f>
        <v>53.28621319261214</v>
      </c>
      <c r="D195" s="29">
        <f>C195*1000/B195</f>
        <v>49.33908628945568</v>
      </c>
    </row>
    <row r="196" ht="12.75">
      <c r="A196" s="1"/>
    </row>
    <row r="197" ht="12.75">
      <c r="A197" s="1"/>
    </row>
    <row r="198" spans="1:4" ht="12.75" customHeight="1">
      <c r="A198" s="4" t="s">
        <v>72</v>
      </c>
      <c r="B198" s="4"/>
      <c r="C198" s="4"/>
      <c r="D198" s="4"/>
    </row>
    <row r="199" spans="1:4" ht="12.75" customHeight="1">
      <c r="A199" s="7" t="s">
        <v>4</v>
      </c>
      <c r="B199" s="8" t="s">
        <v>5</v>
      </c>
      <c r="C199" s="9" t="s">
        <v>6</v>
      </c>
      <c r="D199" s="10" t="s">
        <v>7</v>
      </c>
    </row>
    <row r="200" spans="1:4" ht="12.75">
      <c r="A200" s="7"/>
      <c r="B200" s="8" t="s">
        <v>9</v>
      </c>
      <c r="C200" s="9" t="s">
        <v>10</v>
      </c>
      <c r="D200" s="10" t="s">
        <v>10</v>
      </c>
    </row>
    <row r="201" spans="1:4" ht="12.75">
      <c r="A201" s="24" t="s">
        <v>106</v>
      </c>
      <c r="B201" s="25">
        <v>1000</v>
      </c>
      <c r="C201" s="26">
        <f>B201*D201/1000</f>
        <v>30.63501319261214</v>
      </c>
      <c r="D201" s="26">
        <f>D14</f>
        <v>30.63501319261214</v>
      </c>
    </row>
    <row r="202" spans="1:4" ht="12.75">
      <c r="A202" s="27" t="s">
        <v>73</v>
      </c>
      <c r="B202" s="25">
        <v>50</v>
      </c>
      <c r="C202" s="26">
        <f>B202*D202/1000</f>
        <v>15.624</v>
      </c>
      <c r="D202" s="26">
        <f>17.36*F5*F6</f>
        <v>312.48</v>
      </c>
    </row>
    <row r="203" spans="1:4" ht="12.75">
      <c r="A203" s="28" t="s">
        <v>17</v>
      </c>
      <c r="B203" s="25">
        <f>SUM(B201:B202)</f>
        <v>1050</v>
      </c>
      <c r="C203" s="26">
        <f>SUM(C201:C202)</f>
        <v>46.25901319261214</v>
      </c>
      <c r="D203" s="29">
        <f>C203*1000/B203</f>
        <v>44.05620304058299</v>
      </c>
    </row>
    <row r="204" ht="12.75">
      <c r="A204" s="1"/>
    </row>
    <row r="205" ht="12.75">
      <c r="A205" s="1"/>
    </row>
    <row r="206" spans="1:4" ht="12.75" customHeight="1">
      <c r="A206" s="4" t="s">
        <v>74</v>
      </c>
      <c r="B206" s="4"/>
      <c r="C206" s="4"/>
      <c r="D206" s="4"/>
    </row>
    <row r="207" spans="1:4" ht="12.75" customHeight="1">
      <c r="A207" s="7" t="s">
        <v>4</v>
      </c>
      <c r="B207" s="8" t="s">
        <v>5</v>
      </c>
      <c r="C207" s="9" t="s">
        <v>6</v>
      </c>
      <c r="D207" s="10" t="s">
        <v>7</v>
      </c>
    </row>
    <row r="208" spans="1:4" ht="12.75">
      <c r="A208" s="7"/>
      <c r="B208" s="8" t="s">
        <v>9</v>
      </c>
      <c r="C208" s="9" t="s">
        <v>10</v>
      </c>
      <c r="D208" s="10" t="s">
        <v>10</v>
      </c>
    </row>
    <row r="209" spans="1:4" ht="12.75">
      <c r="A209" s="24" t="s">
        <v>106</v>
      </c>
      <c r="B209" s="25">
        <v>1000</v>
      </c>
      <c r="C209" s="26">
        <f>B209*D209/1000</f>
        <v>30.63501319261214</v>
      </c>
      <c r="D209" s="26">
        <f>D14</f>
        <v>30.63501319261214</v>
      </c>
    </row>
    <row r="210" spans="1:4" ht="12.75">
      <c r="A210" s="27" t="s">
        <v>75</v>
      </c>
      <c r="B210" s="25">
        <v>25</v>
      </c>
      <c r="C210" s="26">
        <f>B210*D210/1000</f>
        <v>10.188</v>
      </c>
      <c r="D210" s="26">
        <f>22.64*F5*F6</f>
        <v>407.52</v>
      </c>
    </row>
    <row r="211" spans="1:4" ht="12.75">
      <c r="A211" s="27" t="s">
        <v>76</v>
      </c>
      <c r="B211" s="25">
        <v>70</v>
      </c>
      <c r="C211" s="26">
        <f>B211*D211/1000</f>
        <v>25.6536</v>
      </c>
      <c r="D211" s="26">
        <f>20.36*F5*F6</f>
        <v>366.48</v>
      </c>
    </row>
    <row r="212" spans="1:4" ht="12.75">
      <c r="A212" s="28" t="s">
        <v>17</v>
      </c>
      <c r="B212" s="25">
        <f>SUM(B209:B211)</f>
        <v>1095</v>
      </c>
      <c r="C212" s="26">
        <f>SUM(C209:C211)</f>
        <v>66.47661319261213</v>
      </c>
      <c r="D212" s="29">
        <f>C212*1000/B212</f>
        <v>60.70923579233985</v>
      </c>
    </row>
    <row r="213" ht="12.75">
      <c r="A213" s="1"/>
    </row>
    <row r="214" ht="12.75">
      <c r="A214" s="1"/>
    </row>
    <row r="215" spans="1:4" ht="12.75" customHeight="1">
      <c r="A215" s="4" t="s">
        <v>77</v>
      </c>
      <c r="B215" s="4"/>
      <c r="C215" s="4"/>
      <c r="D215" s="4"/>
    </row>
    <row r="216" spans="1:4" ht="12.75" customHeight="1">
      <c r="A216" s="7" t="s">
        <v>4</v>
      </c>
      <c r="B216" s="8" t="s">
        <v>5</v>
      </c>
      <c r="C216" s="9" t="s">
        <v>6</v>
      </c>
      <c r="D216" s="10" t="s">
        <v>7</v>
      </c>
    </row>
    <row r="217" spans="1:4" ht="12.75">
      <c r="A217" s="7"/>
      <c r="B217" s="8" t="s">
        <v>9</v>
      </c>
      <c r="C217" s="9" t="s">
        <v>10</v>
      </c>
      <c r="D217" s="10" t="s">
        <v>10</v>
      </c>
    </row>
    <row r="218" spans="1:4" ht="12.75">
      <c r="A218" s="24" t="s">
        <v>106</v>
      </c>
      <c r="B218" s="25">
        <v>1000</v>
      </c>
      <c r="C218" s="26">
        <f>B218*D218/1000</f>
        <v>30.63501319261214</v>
      </c>
      <c r="D218" s="26">
        <f>D14</f>
        <v>30.63501319261214</v>
      </c>
    </row>
    <row r="219" spans="1:4" ht="12.75">
      <c r="A219" s="27" t="s">
        <v>78</v>
      </c>
      <c r="B219" s="25">
        <v>100</v>
      </c>
      <c r="C219" s="26">
        <f>B219*D219/1000</f>
        <v>38.592</v>
      </c>
      <c r="D219" s="26">
        <f>21.44*F5*F6</f>
        <v>385.92</v>
      </c>
    </row>
    <row r="220" spans="1:4" ht="12.75">
      <c r="A220" s="27" t="s">
        <v>79</v>
      </c>
      <c r="B220" s="25">
        <v>70</v>
      </c>
      <c r="C220" s="26">
        <f>B220*D220/1000</f>
        <v>23.0832</v>
      </c>
      <c r="D220" s="26">
        <f>18.32*F5*F6</f>
        <v>329.76</v>
      </c>
    </row>
    <row r="221" spans="1:4" ht="12.75">
      <c r="A221" s="28" t="s">
        <v>17</v>
      </c>
      <c r="B221" s="25">
        <f>SUM(B218:B220)</f>
        <v>1170</v>
      </c>
      <c r="C221" s="26">
        <f>SUM(C218:C220)</f>
        <v>92.31021319261214</v>
      </c>
      <c r="D221" s="29">
        <f>C221*1000/B221</f>
        <v>78.89761811334371</v>
      </c>
    </row>
    <row r="222" ht="12.75">
      <c r="A222" s="1"/>
    </row>
    <row r="223" ht="12.75">
      <c r="A223" s="1"/>
    </row>
    <row r="224" spans="1:4" ht="12.75" customHeight="1">
      <c r="A224" s="4" t="s">
        <v>80</v>
      </c>
      <c r="B224" s="4"/>
      <c r="C224" s="4"/>
      <c r="D224" s="4"/>
    </row>
    <row r="225" spans="1:4" ht="12.75" customHeight="1">
      <c r="A225" s="7" t="s">
        <v>4</v>
      </c>
      <c r="B225" s="8" t="s">
        <v>5</v>
      </c>
      <c r="C225" s="9" t="s">
        <v>6</v>
      </c>
      <c r="D225" s="10" t="s">
        <v>7</v>
      </c>
    </row>
    <row r="226" spans="1:4" ht="12.75">
      <c r="A226" s="7"/>
      <c r="B226" s="8" t="s">
        <v>9</v>
      </c>
      <c r="C226" s="9" t="s">
        <v>10</v>
      </c>
      <c r="D226" s="10" t="s">
        <v>10</v>
      </c>
    </row>
    <row r="227" spans="1:4" ht="12.75">
      <c r="A227" s="24" t="s">
        <v>106</v>
      </c>
      <c r="B227" s="25">
        <v>1000</v>
      </c>
      <c r="C227" s="26">
        <f>B227*D227/1000</f>
        <v>30.63501319261214</v>
      </c>
      <c r="D227" s="26">
        <f>D14</f>
        <v>30.63501319261214</v>
      </c>
    </row>
    <row r="228" spans="1:4" ht="12.75">
      <c r="A228" s="27" t="s">
        <v>81</v>
      </c>
      <c r="B228" s="25">
        <v>80</v>
      </c>
      <c r="C228" s="26">
        <f>B228*D228/1000</f>
        <v>45.820800000000006</v>
      </c>
      <c r="D228" s="26">
        <f>31.82*F5*F6</f>
        <v>572.76</v>
      </c>
    </row>
    <row r="229" spans="1:4" ht="12.75">
      <c r="A229" s="28" t="s">
        <v>17</v>
      </c>
      <c r="B229" s="25">
        <f>SUM(B227:B228)</f>
        <v>1080</v>
      </c>
      <c r="C229" s="26">
        <f>SUM(C227:C228)</f>
        <v>76.45581319261214</v>
      </c>
      <c r="D229" s="29">
        <f>C229*1000/B229</f>
        <v>70.79241962278903</v>
      </c>
    </row>
    <row r="230" ht="12.75">
      <c r="A230" s="1"/>
    </row>
    <row r="231" ht="12.75">
      <c r="A231" s="1"/>
    </row>
    <row r="232" spans="1:4" ht="12.75" customHeight="1">
      <c r="A232" s="4" t="s">
        <v>82</v>
      </c>
      <c r="B232" s="4"/>
      <c r="C232" s="4"/>
      <c r="D232" s="4"/>
    </row>
    <row r="233" spans="1:4" ht="12.75" customHeight="1">
      <c r="A233" s="7" t="s">
        <v>4</v>
      </c>
      <c r="B233" s="8" t="s">
        <v>5</v>
      </c>
      <c r="C233" s="9" t="s">
        <v>6</v>
      </c>
      <c r="D233" s="10" t="s">
        <v>7</v>
      </c>
    </row>
    <row r="234" spans="1:4" ht="12.75">
      <c r="A234" s="7"/>
      <c r="B234" s="8" t="s">
        <v>9</v>
      </c>
      <c r="C234" s="9" t="s">
        <v>10</v>
      </c>
      <c r="D234" s="10" t="s">
        <v>10</v>
      </c>
    </row>
    <row r="235" spans="1:4" ht="12.75">
      <c r="A235" s="24" t="s">
        <v>106</v>
      </c>
      <c r="B235" s="25">
        <v>1000</v>
      </c>
      <c r="C235" s="26">
        <f>B235*D235/1000</f>
        <v>30.63501319261214</v>
      </c>
      <c r="D235" s="26">
        <f>D14</f>
        <v>30.63501319261214</v>
      </c>
    </row>
    <row r="236" spans="1:4" ht="12.75">
      <c r="A236" s="27" t="s">
        <v>83</v>
      </c>
      <c r="B236" s="25">
        <v>80</v>
      </c>
      <c r="C236" s="26">
        <f>B236*D236/1000</f>
        <v>37.785599999999995</v>
      </c>
      <c r="D236" s="26">
        <f>26.24*F5*F6</f>
        <v>472.32</v>
      </c>
    </row>
    <row r="237" spans="1:4" ht="12.75">
      <c r="A237" s="27" t="s">
        <v>84</v>
      </c>
      <c r="B237" s="25">
        <v>70</v>
      </c>
      <c r="C237" s="26">
        <f>B237*D237/1000</f>
        <v>26.711999999999996</v>
      </c>
      <c r="D237" s="26">
        <f>21.2*F5*F6</f>
        <v>381.59999999999997</v>
      </c>
    </row>
    <row r="238" spans="1:4" ht="12.75">
      <c r="A238" s="28" t="s">
        <v>17</v>
      </c>
      <c r="B238" s="25">
        <f>SUM(B235:B237)</f>
        <v>1150</v>
      </c>
      <c r="C238" s="26">
        <f>SUM(C235:C237)</f>
        <v>95.13261319261213</v>
      </c>
      <c r="D238" s="29">
        <f>C238*1000/B238</f>
        <v>82.72401147183663</v>
      </c>
    </row>
    <row r="239" ht="12.75">
      <c r="A239" s="1"/>
    </row>
    <row r="240" ht="12.75">
      <c r="A240" s="1"/>
    </row>
    <row r="241" spans="1:4" ht="12.75" customHeight="1">
      <c r="A241" s="4" t="s">
        <v>85</v>
      </c>
      <c r="B241" s="4"/>
      <c r="C241" s="4"/>
      <c r="D241" s="4"/>
    </row>
    <row r="242" spans="1:4" ht="12.75" customHeight="1">
      <c r="A242" s="7" t="s">
        <v>4</v>
      </c>
      <c r="B242" s="8" t="s">
        <v>5</v>
      </c>
      <c r="C242" s="9" t="s">
        <v>6</v>
      </c>
      <c r="D242" s="10" t="s">
        <v>7</v>
      </c>
    </row>
    <row r="243" spans="1:4" ht="12.75">
      <c r="A243" s="7"/>
      <c r="B243" s="8" t="s">
        <v>9</v>
      </c>
      <c r="C243" s="9" t="s">
        <v>10</v>
      </c>
      <c r="D243" s="10" t="s">
        <v>10</v>
      </c>
    </row>
    <row r="244" spans="1:4" ht="12.75">
      <c r="A244" s="24" t="s">
        <v>106</v>
      </c>
      <c r="B244" s="25">
        <v>1000</v>
      </c>
      <c r="C244" s="26">
        <f>B244*D244/1000</f>
        <v>30.63501319261214</v>
      </c>
      <c r="D244" s="26">
        <f>D14</f>
        <v>30.63501319261214</v>
      </c>
    </row>
    <row r="245" spans="1:4" ht="12.75">
      <c r="A245" s="27" t="s">
        <v>86</v>
      </c>
      <c r="B245" s="25">
        <v>80</v>
      </c>
      <c r="C245" s="26">
        <f>B245*D245/1000</f>
        <v>26.3808</v>
      </c>
      <c r="D245" s="26">
        <f>18.32*F5*F6</f>
        <v>329.76</v>
      </c>
    </row>
    <row r="246" spans="1:4" ht="12.75">
      <c r="A246" s="28" t="s">
        <v>17</v>
      </c>
      <c r="B246" s="25">
        <f>SUM(B244:B245)</f>
        <v>1080</v>
      </c>
      <c r="C246" s="26">
        <f>SUM(C244:C245)</f>
        <v>57.01581319261214</v>
      </c>
      <c r="D246" s="29">
        <f>C246*1000/B246</f>
        <v>52.79241962278902</v>
      </c>
    </row>
    <row r="247" ht="12.75">
      <c r="A247" s="1"/>
    </row>
    <row r="248" ht="12.75">
      <c r="A248" s="1"/>
    </row>
    <row r="249" spans="1:4" ht="12.75" customHeight="1">
      <c r="A249" s="4" t="s">
        <v>87</v>
      </c>
      <c r="B249" s="4"/>
      <c r="C249" s="4"/>
      <c r="D249" s="4"/>
    </row>
    <row r="250" spans="1:4" ht="12.75" customHeight="1">
      <c r="A250" s="7" t="s">
        <v>4</v>
      </c>
      <c r="B250" s="8" t="s">
        <v>5</v>
      </c>
      <c r="C250" s="9" t="s">
        <v>6</v>
      </c>
      <c r="D250" s="10" t="s">
        <v>7</v>
      </c>
    </row>
    <row r="251" spans="1:4" ht="12.75">
      <c r="A251" s="7"/>
      <c r="B251" s="8" t="s">
        <v>9</v>
      </c>
      <c r="C251" s="9" t="s">
        <v>10</v>
      </c>
      <c r="D251" s="10" t="s">
        <v>10</v>
      </c>
    </row>
    <row r="252" spans="1:4" ht="12.75">
      <c r="A252" s="24" t="s">
        <v>106</v>
      </c>
      <c r="B252" s="25">
        <v>1000</v>
      </c>
      <c r="C252" s="26">
        <f>B252*D252/1000</f>
        <v>30.63501319261214</v>
      </c>
      <c r="D252" s="26">
        <f>D14</f>
        <v>30.63501319261214</v>
      </c>
    </row>
    <row r="253" spans="1:4" ht="12.75">
      <c r="A253" s="27" t="s">
        <v>88</v>
      </c>
      <c r="B253" s="25">
        <v>80</v>
      </c>
      <c r="C253" s="26">
        <f>B253*D253/1000</f>
        <v>27.6768</v>
      </c>
      <c r="D253" s="26">
        <f>19.22*F5*F6</f>
        <v>345.96</v>
      </c>
    </row>
    <row r="254" spans="1:4" ht="12.75">
      <c r="A254" s="28" t="s">
        <v>17</v>
      </c>
      <c r="B254" s="25">
        <f>SUM(B252:B253)</f>
        <v>1080</v>
      </c>
      <c r="C254" s="26">
        <f>SUM(C252:C253)</f>
        <v>58.311813192612135</v>
      </c>
      <c r="D254" s="29">
        <f>C254*1000/B254</f>
        <v>53.992419622789015</v>
      </c>
    </row>
    <row r="255" ht="12.75">
      <c r="A255" s="1"/>
    </row>
    <row r="256" ht="12.75">
      <c r="A256" s="1"/>
    </row>
    <row r="257" spans="1:4" ht="12.75" customHeight="1">
      <c r="A257" s="4" t="s">
        <v>90</v>
      </c>
      <c r="B257" s="4"/>
      <c r="C257" s="4"/>
      <c r="D257" s="4"/>
    </row>
    <row r="258" spans="1:4" ht="12.75" customHeight="1">
      <c r="A258" s="7" t="s">
        <v>4</v>
      </c>
      <c r="B258" s="8" t="s">
        <v>5</v>
      </c>
      <c r="C258" s="9" t="s">
        <v>6</v>
      </c>
      <c r="D258" s="10" t="s">
        <v>7</v>
      </c>
    </row>
    <row r="259" spans="1:4" ht="12.75">
      <c r="A259" s="7"/>
      <c r="B259" s="8" t="s">
        <v>9</v>
      </c>
      <c r="C259" s="9" t="s">
        <v>10</v>
      </c>
      <c r="D259" s="10" t="s">
        <v>10</v>
      </c>
    </row>
    <row r="260" spans="1:4" ht="12.75">
      <c r="A260" s="24" t="s">
        <v>106</v>
      </c>
      <c r="B260" s="25">
        <v>1000</v>
      </c>
      <c r="C260" s="26">
        <f>B260*D260/1000</f>
        <v>30.63501319261214</v>
      </c>
      <c r="D260" s="26">
        <f>D14</f>
        <v>30.63501319261214</v>
      </c>
    </row>
    <row r="261" spans="1:4" ht="12.75">
      <c r="A261" s="27" t="s">
        <v>91</v>
      </c>
      <c r="B261" s="25">
        <v>70</v>
      </c>
      <c r="C261" s="26">
        <f>B261*D261/1000</f>
        <v>32.6088</v>
      </c>
      <c r="D261" s="26">
        <f>25.88*F5*F6</f>
        <v>465.84</v>
      </c>
    </row>
    <row r="262" spans="1:4" ht="12.75">
      <c r="A262" s="28" t="s">
        <v>17</v>
      </c>
      <c r="B262" s="25">
        <f>SUM(B260:B261)</f>
        <v>1070</v>
      </c>
      <c r="C262" s="26">
        <f>SUM(C260:C261)</f>
        <v>63.24381319261214</v>
      </c>
      <c r="D262" s="29">
        <f>C262*1000/B262</f>
        <v>59.10636746973097</v>
      </c>
    </row>
    <row r="263" ht="12.75">
      <c r="A263" s="1"/>
    </row>
    <row r="264" ht="12.75">
      <c r="A264" s="1"/>
    </row>
    <row r="265" spans="1:4" ht="12.75" customHeight="1">
      <c r="A265" s="4" t="s">
        <v>92</v>
      </c>
      <c r="B265" s="4"/>
      <c r="C265" s="4"/>
      <c r="D265" s="4"/>
    </row>
    <row r="266" spans="1:4" ht="12.75" customHeight="1">
      <c r="A266" s="7" t="s">
        <v>4</v>
      </c>
      <c r="B266" s="8" t="s">
        <v>5</v>
      </c>
      <c r="C266" s="9" t="s">
        <v>6</v>
      </c>
      <c r="D266" s="10" t="s">
        <v>7</v>
      </c>
    </row>
    <row r="267" spans="1:4" ht="12.75">
      <c r="A267" s="7"/>
      <c r="B267" s="8" t="s">
        <v>9</v>
      </c>
      <c r="C267" s="9" t="s">
        <v>10</v>
      </c>
      <c r="D267" s="10" t="s">
        <v>10</v>
      </c>
    </row>
    <row r="268" spans="1:4" ht="12.75">
      <c r="A268" s="24" t="s">
        <v>106</v>
      </c>
      <c r="B268" s="25">
        <v>1000</v>
      </c>
      <c r="C268" s="26">
        <f>B268*D268/1000</f>
        <v>30.63501319261214</v>
      </c>
      <c r="D268" s="26">
        <f>D14</f>
        <v>30.63501319261214</v>
      </c>
    </row>
    <row r="269" spans="1:4" ht="12.75">
      <c r="A269" s="27" t="s">
        <v>93</v>
      </c>
      <c r="B269" s="25">
        <v>100</v>
      </c>
      <c r="C269" s="26">
        <f>B269*D269/1000</f>
        <v>149.832</v>
      </c>
      <c r="D269" s="26">
        <f>83.24*F5*F6</f>
        <v>1498.32</v>
      </c>
    </row>
    <row r="270" spans="1:4" ht="12.75">
      <c r="A270" s="28" t="s">
        <v>17</v>
      </c>
      <c r="B270" s="25">
        <f>SUM(B268:B269)</f>
        <v>1100</v>
      </c>
      <c r="C270" s="26">
        <f>SUM(C268:C269)</f>
        <v>180.46701319261214</v>
      </c>
      <c r="D270" s="29">
        <f>C270*1000/B270</f>
        <v>164.06092108419287</v>
      </c>
    </row>
    <row r="271" ht="12.75">
      <c r="A271" s="1"/>
    </row>
    <row r="272" ht="12.75">
      <c r="A272" s="1"/>
    </row>
    <row r="273" spans="1:4" ht="12.75" customHeight="1">
      <c r="A273" s="4" t="s">
        <v>94</v>
      </c>
      <c r="B273" s="4"/>
      <c r="C273" s="4"/>
      <c r="D273" s="4"/>
    </row>
    <row r="274" spans="1:4" ht="12.75" customHeight="1">
      <c r="A274" s="7" t="s">
        <v>4</v>
      </c>
      <c r="B274" s="8" t="s">
        <v>5</v>
      </c>
      <c r="C274" s="9" t="s">
        <v>6</v>
      </c>
      <c r="D274" s="10" t="s">
        <v>7</v>
      </c>
    </row>
    <row r="275" spans="1:4" ht="12.75">
      <c r="A275" s="7"/>
      <c r="B275" s="8" t="s">
        <v>9</v>
      </c>
      <c r="C275" s="9" t="s">
        <v>10</v>
      </c>
      <c r="D275" s="10" t="s">
        <v>10</v>
      </c>
    </row>
    <row r="276" spans="1:4" ht="12.75">
      <c r="A276" s="24" t="s">
        <v>106</v>
      </c>
      <c r="B276" s="25">
        <v>1000</v>
      </c>
      <c r="C276" s="26">
        <f>B276*D276/1000</f>
        <v>30.63501319261214</v>
      </c>
      <c r="D276" s="26">
        <f>D14</f>
        <v>30.63501319261214</v>
      </c>
    </row>
    <row r="277" spans="1:4" ht="12.75">
      <c r="A277" s="27" t="s">
        <v>95</v>
      </c>
      <c r="B277" s="25">
        <v>100</v>
      </c>
      <c r="C277" s="26">
        <f>B277*D277/1000</f>
        <v>63.216</v>
      </c>
      <c r="D277" s="26">
        <f>35.12*F5*F6</f>
        <v>632.16</v>
      </c>
    </row>
    <row r="278" spans="1:4" ht="12.75">
      <c r="A278" s="28" t="s">
        <v>17</v>
      </c>
      <c r="B278" s="25">
        <f>SUM(B276:B277)</f>
        <v>1100</v>
      </c>
      <c r="C278" s="26">
        <f>SUM(C276:C277)</f>
        <v>93.85101319261214</v>
      </c>
      <c r="D278" s="29">
        <f>C278*1000/B278</f>
        <v>85.31910290237467</v>
      </c>
    </row>
    <row r="279" ht="12.75">
      <c r="A279" s="1"/>
    </row>
    <row r="280" ht="12.75">
      <c r="A280" s="1"/>
    </row>
    <row r="281" spans="1:4" ht="12.75" customHeight="1">
      <c r="A281" s="4" t="s">
        <v>96</v>
      </c>
      <c r="B281" s="4"/>
      <c r="C281" s="4"/>
      <c r="D281" s="4"/>
    </row>
    <row r="282" spans="1:4" ht="12.75" customHeight="1">
      <c r="A282" s="7" t="s">
        <v>4</v>
      </c>
      <c r="B282" s="8" t="s">
        <v>5</v>
      </c>
      <c r="C282" s="9" t="s">
        <v>6</v>
      </c>
      <c r="D282" s="10" t="s">
        <v>7</v>
      </c>
    </row>
    <row r="283" spans="1:4" ht="12.75">
      <c r="A283" s="7"/>
      <c r="B283" s="8" t="s">
        <v>9</v>
      </c>
      <c r="C283" s="9" t="s">
        <v>10</v>
      </c>
      <c r="D283" s="10" t="s">
        <v>10</v>
      </c>
    </row>
    <row r="284" spans="1:4" ht="12.75">
      <c r="A284" s="24" t="s">
        <v>106</v>
      </c>
      <c r="B284" s="25">
        <v>1000</v>
      </c>
      <c r="C284" s="26">
        <f>B284*D284/1000</f>
        <v>30.63501319261214</v>
      </c>
      <c r="D284" s="26">
        <f>D14</f>
        <v>30.63501319261214</v>
      </c>
    </row>
    <row r="285" spans="1:4" ht="12.75">
      <c r="A285" s="27" t="s">
        <v>97</v>
      </c>
      <c r="B285" s="25">
        <v>80</v>
      </c>
      <c r="C285" s="26">
        <f>B285*D285/1000</f>
        <v>27.936</v>
      </c>
      <c r="D285" s="26">
        <f>19.4*F5*F6</f>
        <v>349.2</v>
      </c>
    </row>
    <row r="286" spans="1:4" ht="12.75">
      <c r="A286" s="27" t="s">
        <v>98</v>
      </c>
      <c r="B286" s="25">
        <v>70</v>
      </c>
      <c r="C286" s="26">
        <f>B286*D286/1000</f>
        <v>26.4096</v>
      </c>
      <c r="D286" s="26">
        <f>20.96*F5*F6</f>
        <v>377.28000000000003</v>
      </c>
    </row>
    <row r="287" spans="1:4" ht="12.75">
      <c r="A287" s="28" t="s">
        <v>17</v>
      </c>
      <c r="B287" s="25">
        <f>SUM(B284:B286)</f>
        <v>1150</v>
      </c>
      <c r="C287" s="26">
        <f>SUM(C284:C286)</f>
        <v>84.98061319261214</v>
      </c>
      <c r="D287" s="29">
        <f>C287*1000/B287</f>
        <v>73.89618538488013</v>
      </c>
    </row>
    <row r="288" ht="12.75">
      <c r="A288" s="1"/>
    </row>
    <row r="289" ht="12.75">
      <c r="A289" s="1"/>
    </row>
    <row r="290" spans="1:4" ht="12.75" customHeight="1">
      <c r="A290" s="4" t="s">
        <v>99</v>
      </c>
      <c r="B290" s="4"/>
      <c r="C290" s="4"/>
      <c r="D290" s="4"/>
    </row>
    <row r="291" spans="1:4" ht="12.75" customHeight="1">
      <c r="A291" s="7" t="s">
        <v>4</v>
      </c>
      <c r="B291" s="8" t="s">
        <v>5</v>
      </c>
      <c r="C291" s="9" t="s">
        <v>6</v>
      </c>
      <c r="D291" s="10" t="s">
        <v>7</v>
      </c>
    </row>
    <row r="292" spans="1:4" ht="12.75">
      <c r="A292" s="7"/>
      <c r="B292" s="8" t="s">
        <v>9</v>
      </c>
      <c r="C292" s="9" t="s">
        <v>10</v>
      </c>
      <c r="D292" s="10" t="s">
        <v>10</v>
      </c>
    </row>
    <row r="293" spans="1:4" ht="12.75">
      <c r="A293" s="24" t="s">
        <v>106</v>
      </c>
      <c r="B293" s="25">
        <v>1000</v>
      </c>
      <c r="C293" s="26">
        <f>B293*D293/1000</f>
        <v>30.63501319261214</v>
      </c>
      <c r="D293" s="26">
        <f>D14</f>
        <v>30.63501319261214</v>
      </c>
    </row>
    <row r="294" spans="1:4" ht="12.75">
      <c r="A294" s="27" t="s">
        <v>100</v>
      </c>
      <c r="B294" s="25">
        <v>100</v>
      </c>
      <c r="C294" s="26">
        <f>B294*D294/1000</f>
        <v>49.824</v>
      </c>
      <c r="D294" s="26">
        <f>27.68*F5*F6</f>
        <v>498.24</v>
      </c>
    </row>
    <row r="295" spans="1:4" ht="12.75">
      <c r="A295" s="28" t="s">
        <v>17</v>
      </c>
      <c r="B295" s="25">
        <f>SUM(B293:B294)</f>
        <v>1100</v>
      </c>
      <c r="C295" s="26">
        <f>SUM(C293:C294)</f>
        <v>80.45901319261213</v>
      </c>
      <c r="D295" s="29">
        <f>C295*1000/B295</f>
        <v>73.14455744782921</v>
      </c>
    </row>
    <row r="296" ht="12.75">
      <c r="A296" s="1"/>
    </row>
    <row r="297" ht="12.75">
      <c r="A297" s="1"/>
    </row>
  </sheetData>
  <sheetProtection selectLockedCells="1" selectUnlockedCells="1"/>
  <mergeCells count="71">
    <mergeCell ref="A2:D2"/>
    <mergeCell ref="A5:D5"/>
    <mergeCell ref="A6:A7"/>
    <mergeCell ref="A17:D17"/>
    <mergeCell ref="A18:A19"/>
    <mergeCell ref="A25:D25"/>
    <mergeCell ref="A26:A27"/>
    <mergeCell ref="A33:D33"/>
    <mergeCell ref="A34:A35"/>
    <mergeCell ref="A41:D41"/>
    <mergeCell ref="A42:A43"/>
    <mergeCell ref="A49:D49"/>
    <mergeCell ref="A50:A51"/>
    <mergeCell ref="A58:D58"/>
    <mergeCell ref="A59:A60"/>
    <mergeCell ref="A66:D66"/>
    <mergeCell ref="A67:A68"/>
    <mergeCell ref="A74:D74"/>
    <mergeCell ref="A75:A76"/>
    <mergeCell ref="A83:D83"/>
    <mergeCell ref="A84:A85"/>
    <mergeCell ref="A92:D92"/>
    <mergeCell ref="A93:A94"/>
    <mergeCell ref="A100:D100"/>
    <mergeCell ref="A101:A102"/>
    <mergeCell ref="A108:D108"/>
    <mergeCell ref="A109:A110"/>
    <mergeCell ref="A116:D116"/>
    <mergeCell ref="A117:A118"/>
    <mergeCell ref="A124:D124"/>
    <mergeCell ref="A125:A126"/>
    <mergeCell ref="A133:D133"/>
    <mergeCell ref="A134:A135"/>
    <mergeCell ref="A141:D141"/>
    <mergeCell ref="A142:A143"/>
    <mergeCell ref="A149:D149"/>
    <mergeCell ref="A150:A151"/>
    <mergeCell ref="A157:D157"/>
    <mergeCell ref="A158:A159"/>
    <mergeCell ref="A165:D165"/>
    <mergeCell ref="A166:A167"/>
    <mergeCell ref="A173:D173"/>
    <mergeCell ref="A174:A175"/>
    <mergeCell ref="A181:D181"/>
    <mergeCell ref="A182:A183"/>
    <mergeCell ref="A190:D190"/>
    <mergeCell ref="A191:A192"/>
    <mergeCell ref="A198:D198"/>
    <mergeCell ref="A199:A200"/>
    <mergeCell ref="A206:D206"/>
    <mergeCell ref="A207:A208"/>
    <mergeCell ref="A215:D215"/>
    <mergeCell ref="A216:A217"/>
    <mergeCell ref="A224:D224"/>
    <mergeCell ref="A225:A226"/>
    <mergeCell ref="A232:D232"/>
    <mergeCell ref="A233:A234"/>
    <mergeCell ref="A241:D241"/>
    <mergeCell ref="A242:A243"/>
    <mergeCell ref="A249:D249"/>
    <mergeCell ref="A250:A251"/>
    <mergeCell ref="A257:D257"/>
    <mergeCell ref="A258:A259"/>
    <mergeCell ref="A265:D265"/>
    <mergeCell ref="A266:A267"/>
    <mergeCell ref="A273:D273"/>
    <mergeCell ref="A274:A275"/>
    <mergeCell ref="A281:D281"/>
    <mergeCell ref="A282:A283"/>
    <mergeCell ref="A290:D290"/>
    <mergeCell ref="A291:A2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D45"/>
  <sheetViews>
    <sheetView zoomScale="119" zoomScaleNormal="119" workbookViewId="0" topLeftCell="A1">
      <selection activeCell="D19" sqref="D19"/>
    </sheetView>
  </sheetViews>
  <sheetFormatPr defaultColWidth="12.57421875" defaultRowHeight="12.75"/>
  <cols>
    <col min="1" max="1" width="19.140625" style="0" customWidth="1"/>
    <col min="2" max="2" width="11.57421875" style="39" customWidth="1"/>
    <col min="3" max="3" width="13.140625" style="39" customWidth="1"/>
    <col min="4" max="16384" width="11.57421875" style="0" customWidth="1"/>
  </cols>
  <sheetData>
    <row r="3" spans="1:4" ht="12.75" customHeight="1">
      <c r="A3" s="40" t="s">
        <v>1</v>
      </c>
      <c r="B3" s="40"/>
      <c r="C3" s="40"/>
      <c r="D3" s="40"/>
    </row>
    <row r="4" spans="1:4" ht="12.75" customHeight="1">
      <c r="A4" s="41" t="s">
        <v>115</v>
      </c>
      <c r="B4" s="41"/>
      <c r="C4" s="41"/>
      <c r="D4" s="41"/>
    </row>
    <row r="5" spans="1:4" ht="12.75" customHeight="1">
      <c r="A5" s="7" t="s">
        <v>4</v>
      </c>
      <c r="B5" s="8" t="s">
        <v>5</v>
      </c>
      <c r="C5" s="42" t="s">
        <v>5</v>
      </c>
      <c r="D5" s="43">
        <v>35000</v>
      </c>
    </row>
    <row r="6" spans="1:4" ht="12.75">
      <c r="A6" s="7"/>
      <c r="B6" s="8" t="s">
        <v>9</v>
      </c>
      <c r="C6" s="42" t="s">
        <v>9</v>
      </c>
      <c r="D6" s="43"/>
    </row>
    <row r="7" spans="1:3" ht="12.75">
      <c r="A7" s="12" t="s">
        <v>11</v>
      </c>
      <c r="B7" s="13">
        <v>670</v>
      </c>
      <c r="C7" s="44">
        <f>D5*B7/B13</f>
        <v>23379.86041874377</v>
      </c>
    </row>
    <row r="8" spans="1:3" ht="12.75">
      <c r="A8" s="12" t="s">
        <v>12</v>
      </c>
      <c r="B8" s="13">
        <v>130</v>
      </c>
      <c r="C8" s="44">
        <f>D5*B8/B13</f>
        <v>4536.390827517448</v>
      </c>
    </row>
    <row r="9" spans="1:3" ht="12.75">
      <c r="A9" s="17" t="s">
        <v>13</v>
      </c>
      <c r="B9" s="13">
        <v>68</v>
      </c>
      <c r="C9" s="44">
        <f>B9*D5/B13</f>
        <v>2372.8813559322034</v>
      </c>
    </row>
    <row r="10" spans="1:3" ht="12.75">
      <c r="A10" s="12" t="s">
        <v>14</v>
      </c>
      <c r="B10" s="13">
        <v>90</v>
      </c>
      <c r="C10" s="44">
        <f>B10*D5/B13</f>
        <v>3140.5782652043868</v>
      </c>
    </row>
    <row r="11" spans="1:3" ht="12.75">
      <c r="A11" s="12" t="s">
        <v>15</v>
      </c>
      <c r="B11" s="13">
        <v>12</v>
      </c>
      <c r="C11" s="44">
        <f>B11*D5/B13</f>
        <v>418.74376869391824</v>
      </c>
    </row>
    <row r="12" spans="1:3" ht="12.75">
      <c r="A12" s="17" t="s">
        <v>16</v>
      </c>
      <c r="B12" s="20">
        <v>33</v>
      </c>
      <c r="C12" s="44">
        <f>B12*D5/B13</f>
        <v>1151.5453639082752</v>
      </c>
    </row>
    <row r="13" spans="1:3" ht="12.75">
      <c r="A13" s="21" t="s">
        <v>17</v>
      </c>
      <c r="B13" s="22">
        <f>SUM(B7:B12)</f>
        <v>1003</v>
      </c>
      <c r="C13" s="45">
        <f>SUM(C7:C12)</f>
        <v>35000</v>
      </c>
    </row>
    <row r="14" spans="1:3" ht="12.75">
      <c r="A14" s="46"/>
      <c r="B14" s="47"/>
      <c r="C14" s="48"/>
    </row>
    <row r="15" spans="1:4" ht="12.75" customHeight="1">
      <c r="A15" s="40" t="s">
        <v>116</v>
      </c>
      <c r="B15" s="40"/>
      <c r="C15" s="40"/>
      <c r="D15" s="40"/>
    </row>
    <row r="16" spans="1:4" ht="12.75" customHeight="1">
      <c r="A16" s="41" t="s">
        <v>115</v>
      </c>
      <c r="B16" s="41"/>
      <c r="C16" s="41"/>
      <c r="D16" s="41"/>
    </row>
    <row r="17" spans="1:4" ht="12.75" customHeight="1">
      <c r="A17" s="7" t="s">
        <v>4</v>
      </c>
      <c r="B17" s="8" t="s">
        <v>5</v>
      </c>
      <c r="C17" s="42" t="s">
        <v>5</v>
      </c>
      <c r="D17" s="43">
        <v>30000</v>
      </c>
    </row>
    <row r="18" spans="1:4" ht="12.75">
      <c r="A18" s="7"/>
      <c r="B18" s="8" t="s">
        <v>9</v>
      </c>
      <c r="C18" s="42" t="s">
        <v>9</v>
      </c>
      <c r="D18" s="43"/>
    </row>
    <row r="19" spans="1:3" ht="12.75">
      <c r="A19" s="12" t="s">
        <v>11</v>
      </c>
      <c r="B19" s="13">
        <v>1000</v>
      </c>
      <c r="C19" s="44">
        <f>B19*D17/B22</f>
        <v>22304.832713754648</v>
      </c>
    </row>
    <row r="20" spans="1:3" ht="12.75">
      <c r="A20" s="12" t="s">
        <v>12</v>
      </c>
      <c r="B20" s="13">
        <v>245</v>
      </c>
      <c r="C20" s="44">
        <f>B20*D17/B22</f>
        <v>5464.684014869888</v>
      </c>
    </row>
    <row r="21" spans="1:3" ht="12.75">
      <c r="A21" s="17" t="s">
        <v>13</v>
      </c>
      <c r="B21" s="13">
        <v>100</v>
      </c>
      <c r="C21" s="44">
        <f>B21*D17/B22</f>
        <v>2230.4832713754645</v>
      </c>
    </row>
    <row r="22" spans="1:3" ht="12.75">
      <c r="A22" s="21" t="s">
        <v>17</v>
      </c>
      <c r="B22" s="22">
        <f>SUM(B19:B21)</f>
        <v>1345</v>
      </c>
      <c r="C22" s="45">
        <f>SUM(C19:C21)</f>
        <v>30000</v>
      </c>
    </row>
    <row r="24" spans="1:4" ht="12.75" customHeight="1">
      <c r="A24" s="41" t="s">
        <v>115</v>
      </c>
      <c r="B24" s="41"/>
      <c r="C24" s="41"/>
      <c r="D24" s="41"/>
    </row>
    <row r="25" spans="1:4" ht="12.75" customHeight="1">
      <c r="A25" s="49" t="s">
        <v>106</v>
      </c>
      <c r="B25" s="49"/>
      <c r="C25" s="49"/>
      <c r="D25" s="49"/>
    </row>
    <row r="26" spans="1:4" ht="12.75" customHeight="1">
      <c r="A26" s="7" t="s">
        <v>4</v>
      </c>
      <c r="B26" s="8" t="s">
        <v>5</v>
      </c>
      <c r="C26" s="42" t="s">
        <v>5</v>
      </c>
      <c r="D26" s="43">
        <v>2500</v>
      </c>
    </row>
    <row r="27" spans="1:4" ht="12.75">
      <c r="A27" s="7"/>
      <c r="B27" s="8" t="s">
        <v>9</v>
      </c>
      <c r="C27" s="42" t="s">
        <v>9</v>
      </c>
      <c r="D27" s="43"/>
    </row>
    <row r="28" spans="1:3" ht="12.75">
      <c r="A28" s="12" t="s">
        <v>11</v>
      </c>
      <c r="B28" s="13">
        <v>965</v>
      </c>
      <c r="C28" s="44">
        <f>B28*D26/B34</f>
        <v>1591.358839050132</v>
      </c>
    </row>
    <row r="29" spans="1:3" ht="12.75">
      <c r="A29" s="12" t="s">
        <v>12</v>
      </c>
      <c r="B29" s="13">
        <v>228</v>
      </c>
      <c r="C29" s="44">
        <f>B29*D26/B34</f>
        <v>375.9894459102902</v>
      </c>
    </row>
    <row r="30" spans="1:3" ht="12.75">
      <c r="A30" s="17" t="s">
        <v>117</v>
      </c>
      <c r="B30" s="13">
        <v>53</v>
      </c>
      <c r="C30" s="44">
        <f>B30*D26/B34</f>
        <v>87.40105540897098</v>
      </c>
    </row>
    <row r="31" spans="1:3" ht="12.75">
      <c r="A31" s="12" t="s">
        <v>14</v>
      </c>
      <c r="B31" s="13">
        <v>200</v>
      </c>
      <c r="C31" s="44">
        <f>B31*D26/B34</f>
        <v>329.81530343007915</v>
      </c>
    </row>
    <row r="32" spans="1:3" ht="12.75">
      <c r="A32" s="12" t="s">
        <v>15</v>
      </c>
      <c r="B32" s="13">
        <v>40</v>
      </c>
      <c r="C32" s="44">
        <f>B32*D26/B34</f>
        <v>65.96306068601584</v>
      </c>
    </row>
    <row r="33" spans="1:3" ht="12.75">
      <c r="A33" s="17" t="s">
        <v>112</v>
      </c>
      <c r="B33" s="20">
        <v>30</v>
      </c>
      <c r="C33" s="44">
        <f>B33*D26/B34</f>
        <v>49.47229551451187</v>
      </c>
    </row>
    <row r="34" spans="1:3" ht="12.75">
      <c r="A34" s="21" t="s">
        <v>17</v>
      </c>
      <c r="B34" s="22">
        <f>SUM(B28:B33)</f>
        <v>1516</v>
      </c>
      <c r="C34" s="45">
        <f>SUM(C28:C33)</f>
        <v>2500</v>
      </c>
    </row>
    <row r="35" ht="12.75">
      <c r="A35" s="1"/>
    </row>
    <row r="37" spans="1:4" ht="12.75" customHeight="1">
      <c r="A37" s="41" t="s">
        <v>115</v>
      </c>
      <c r="B37" s="41"/>
      <c r="C37" s="41"/>
      <c r="D37" s="41"/>
    </row>
    <row r="38" spans="1:4" ht="12.75" customHeight="1">
      <c r="A38" s="50" t="s">
        <v>118</v>
      </c>
      <c r="B38" s="50"/>
      <c r="C38" s="50"/>
      <c r="D38" s="50"/>
    </row>
    <row r="39" spans="1:4" ht="12.75" customHeight="1">
      <c r="A39" s="7" t="s">
        <v>4</v>
      </c>
      <c r="B39" s="8" t="s">
        <v>5</v>
      </c>
      <c r="C39" s="42" t="s">
        <v>5</v>
      </c>
      <c r="D39" s="43">
        <v>2500</v>
      </c>
    </row>
    <row r="40" spans="1:4" ht="12.75">
      <c r="A40" s="7"/>
      <c r="B40" s="8" t="s">
        <v>9</v>
      </c>
      <c r="C40" s="42" t="s">
        <v>9</v>
      </c>
      <c r="D40" s="43"/>
    </row>
    <row r="41" spans="1:3" ht="12.75">
      <c r="A41" s="12" t="s">
        <v>11</v>
      </c>
      <c r="B41" s="13">
        <v>1000</v>
      </c>
      <c r="C41" s="44">
        <f>B41*D39/B45</f>
        <v>1838.235294117647</v>
      </c>
    </row>
    <row r="42" spans="1:3" ht="12.75">
      <c r="A42" s="12" t="s">
        <v>12</v>
      </c>
      <c r="B42" s="13">
        <v>180</v>
      </c>
      <c r="C42" s="44">
        <f>B42*D39/B45</f>
        <v>330.88235294117646</v>
      </c>
    </row>
    <row r="43" spans="1:3" ht="12.75">
      <c r="A43" s="17" t="s">
        <v>119</v>
      </c>
      <c r="B43" s="13">
        <v>180</v>
      </c>
      <c r="C43" s="44">
        <f>B43*D39/B45</f>
        <v>330.88235294117646</v>
      </c>
    </row>
    <row r="44" spans="1:3" ht="12.75">
      <c r="A44" s="12" t="s">
        <v>14</v>
      </c>
      <c r="B44" s="13">
        <v>0</v>
      </c>
      <c r="C44" s="44">
        <f>B44*D39/B45</f>
        <v>0</v>
      </c>
    </row>
    <row r="45" spans="1:3" ht="12.75">
      <c r="A45" s="21" t="s">
        <v>17</v>
      </c>
      <c r="B45" s="22">
        <f>SUM(B41:B44)</f>
        <v>1360</v>
      </c>
      <c r="C45" s="45">
        <f>SUM(C41:C44)</f>
        <v>2500</v>
      </c>
    </row>
  </sheetData>
  <sheetProtection selectLockedCells="1" selectUnlockedCells="1"/>
  <mergeCells count="16">
    <mergeCell ref="A3:D3"/>
    <mergeCell ref="A4:D4"/>
    <mergeCell ref="A5:A6"/>
    <mergeCell ref="D5:D6"/>
    <mergeCell ref="A15:D15"/>
    <mergeCell ref="A16:D16"/>
    <mergeCell ref="A17:A18"/>
    <mergeCell ref="D17:D18"/>
    <mergeCell ref="A24:D24"/>
    <mergeCell ref="A25:D25"/>
    <mergeCell ref="A26:A27"/>
    <mergeCell ref="D26:D27"/>
    <mergeCell ref="A37:D37"/>
    <mergeCell ref="A38:D38"/>
    <mergeCell ref="A39:A40"/>
    <mergeCell ref="D39:D4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zoomScale="119" zoomScaleNormal="119" workbookViewId="0" topLeftCell="A7">
      <selection activeCell="D19" sqref="D19"/>
    </sheetView>
  </sheetViews>
  <sheetFormatPr defaultColWidth="12.57421875" defaultRowHeight="12.75"/>
  <cols>
    <col min="1" max="1" width="20.421875" style="0" customWidth="1"/>
    <col min="2" max="6" width="11.57421875" style="0" customWidth="1"/>
    <col min="7" max="7" width="11.57421875" style="51" customWidth="1"/>
    <col min="8" max="16384" width="11.57421875" style="0" customWidth="1"/>
  </cols>
  <sheetData>
    <row r="2" spans="1:7" ht="12.75" customHeight="1">
      <c r="A2" s="4" t="s">
        <v>120</v>
      </c>
      <c r="B2" s="4"/>
      <c r="C2" s="4"/>
      <c r="D2" s="4"/>
      <c r="E2" s="5" t="s">
        <v>2</v>
      </c>
      <c r="F2" s="6">
        <v>18</v>
      </c>
      <c r="G2"/>
    </row>
    <row r="3" spans="1:7" ht="12.75" customHeight="1">
      <c r="A3" s="52" t="s">
        <v>4</v>
      </c>
      <c r="B3" s="53" t="s">
        <v>5</v>
      </c>
      <c r="C3" s="54" t="s">
        <v>6</v>
      </c>
      <c r="D3" s="55" t="s">
        <v>7</v>
      </c>
      <c r="E3" s="11" t="s">
        <v>8</v>
      </c>
      <c r="F3" s="11">
        <v>1</v>
      </c>
      <c r="G3"/>
    </row>
    <row r="4" spans="1:7" ht="12.75">
      <c r="A4" s="52"/>
      <c r="B4" s="53" t="s">
        <v>9</v>
      </c>
      <c r="C4" s="54" t="s">
        <v>10</v>
      </c>
      <c r="D4" s="55" t="s">
        <v>10</v>
      </c>
      <c r="G4"/>
    </row>
    <row r="5" spans="1:7" ht="12.75">
      <c r="A5" s="12" t="s">
        <v>121</v>
      </c>
      <c r="B5" s="13">
        <v>2700</v>
      </c>
      <c r="C5" s="14">
        <f>D5*B5/1000</f>
        <v>5.4</v>
      </c>
      <c r="D5" s="15">
        <v>2</v>
      </c>
      <c r="G5"/>
    </row>
    <row r="6" spans="1:7" ht="12.75">
      <c r="A6" s="12" t="s">
        <v>12</v>
      </c>
      <c r="B6" s="13">
        <v>800</v>
      </c>
      <c r="C6" s="14">
        <f>D6*B6/1000</f>
        <v>8</v>
      </c>
      <c r="D6" s="15">
        <v>10</v>
      </c>
      <c r="G6"/>
    </row>
    <row r="7" spans="1:7" ht="12.75">
      <c r="A7" s="17" t="s">
        <v>122</v>
      </c>
      <c r="B7" s="13">
        <v>600</v>
      </c>
      <c r="C7" s="14">
        <f>D7*B7/1000</f>
        <v>225.072</v>
      </c>
      <c r="D7" s="14">
        <f>20.84*F2*F3</f>
        <v>375.12</v>
      </c>
      <c r="G7"/>
    </row>
    <row r="8" spans="1:7" ht="12.75">
      <c r="A8" s="12" t="s">
        <v>123</v>
      </c>
      <c r="B8" s="13">
        <v>300</v>
      </c>
      <c r="C8" s="14">
        <f>D8*B8/1000</f>
        <v>7.5</v>
      </c>
      <c r="D8" s="15">
        <v>25</v>
      </c>
      <c r="G8"/>
    </row>
    <row r="9" spans="1:7" ht="12.75">
      <c r="A9" s="12" t="s">
        <v>124</v>
      </c>
      <c r="B9" s="13">
        <v>3</v>
      </c>
      <c r="C9" s="14">
        <f>D9*B9/1000</f>
        <v>0.15</v>
      </c>
      <c r="D9" s="15">
        <v>50</v>
      </c>
      <c r="G9"/>
    </row>
    <row r="10" spans="1:7" ht="12.75">
      <c r="A10" s="21" t="s">
        <v>17</v>
      </c>
      <c r="B10" s="56">
        <f>SUM(B5:B9)</f>
        <v>4403</v>
      </c>
      <c r="C10" s="14">
        <f>SUM(C5:C9)</f>
        <v>246.122</v>
      </c>
      <c r="D10" s="23">
        <f>C10*1000/B10</f>
        <v>55.89870542811719</v>
      </c>
      <c r="G10"/>
    </row>
    <row r="11" spans="1:7" ht="12.75">
      <c r="A11" s="57"/>
      <c r="B11" s="58"/>
      <c r="C11" s="59"/>
      <c r="D11" s="60"/>
      <c r="G11"/>
    </row>
    <row r="12" spans="1:7" ht="12.75">
      <c r="A12" s="57"/>
      <c r="B12" s="58"/>
      <c r="C12" s="59"/>
      <c r="D12" s="60"/>
      <c r="G12"/>
    </row>
    <row r="14" spans="1:4" ht="12.75" customHeight="1">
      <c r="A14" s="4" t="s">
        <v>125</v>
      </c>
      <c r="B14" s="4"/>
      <c r="C14" s="4"/>
      <c r="D14" s="4"/>
    </row>
    <row r="15" spans="1:4" ht="12.75" customHeight="1">
      <c r="A15" s="52" t="s">
        <v>4</v>
      </c>
      <c r="B15" s="53" t="s">
        <v>5</v>
      </c>
      <c r="C15" s="54" t="s">
        <v>6</v>
      </c>
      <c r="D15" s="55" t="s">
        <v>7</v>
      </c>
    </row>
    <row r="16" spans="1:4" ht="12.75">
      <c r="A16" s="52"/>
      <c r="B16" s="53" t="s">
        <v>9</v>
      </c>
      <c r="C16" s="54" t="s">
        <v>10</v>
      </c>
      <c r="D16" s="55" t="s">
        <v>10</v>
      </c>
    </row>
    <row r="17" spans="1:4" ht="12.75">
      <c r="A17" s="12" t="s">
        <v>126</v>
      </c>
      <c r="B17" s="13">
        <v>3000</v>
      </c>
      <c r="C17" s="14">
        <f>D17*B17/1000</f>
        <v>27</v>
      </c>
      <c r="D17" s="15">
        <v>9</v>
      </c>
    </row>
    <row r="18" spans="1:4" ht="12.75">
      <c r="A18" s="12" t="s">
        <v>12</v>
      </c>
      <c r="B18" s="13">
        <v>900</v>
      </c>
      <c r="C18" s="14">
        <f>D18*B18/1000</f>
        <v>9</v>
      </c>
      <c r="D18" s="15">
        <v>10</v>
      </c>
    </row>
    <row r="19" spans="1:4" ht="12.75">
      <c r="A19" s="17" t="s">
        <v>122</v>
      </c>
      <c r="B19" s="13">
        <v>600</v>
      </c>
      <c r="C19" s="14">
        <f>D19*B19/1000</f>
        <v>225.072</v>
      </c>
      <c r="D19" s="14">
        <f>20.84*F2*F3</f>
        <v>375.12</v>
      </c>
    </row>
    <row r="20" spans="1:4" ht="12.75">
      <c r="A20" s="12" t="s">
        <v>124</v>
      </c>
      <c r="B20" s="13">
        <v>3</v>
      </c>
      <c r="C20" s="14">
        <f>D20*B20/1000</f>
        <v>0.15</v>
      </c>
      <c r="D20" s="15">
        <v>50</v>
      </c>
    </row>
    <row r="21" spans="1:4" ht="12.75">
      <c r="A21" s="21" t="s">
        <v>17</v>
      </c>
      <c r="B21" s="56">
        <f>SUM(B17:B20)</f>
        <v>4503</v>
      </c>
      <c r="C21" s="14">
        <f>SUM(C17:C20)</f>
        <v>261.222</v>
      </c>
      <c r="D21" s="23">
        <f>C21*1000/B21</f>
        <v>58.010659560293135</v>
      </c>
    </row>
  </sheetData>
  <sheetProtection selectLockedCells="1" selectUnlockedCells="1"/>
  <mergeCells count="4">
    <mergeCell ref="A2:D2"/>
    <mergeCell ref="A3:A4"/>
    <mergeCell ref="A14:D14"/>
    <mergeCell ref="A15:A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56"/>
  <sheetViews>
    <sheetView zoomScale="119" zoomScaleNormal="119" workbookViewId="0" topLeftCell="A1">
      <selection activeCell="H4" sqref="H4"/>
    </sheetView>
  </sheetViews>
  <sheetFormatPr defaultColWidth="12.57421875" defaultRowHeight="12.75"/>
  <cols>
    <col min="1" max="1" width="16.7109375" style="0" customWidth="1"/>
    <col min="2" max="3" width="10.00390625" style="0" customWidth="1"/>
    <col min="4" max="4" width="9.140625" style="0" customWidth="1"/>
    <col min="5" max="5" width="12.57421875" style="0" customWidth="1"/>
    <col min="6" max="6" width="14.421875" style="0" customWidth="1"/>
    <col min="7" max="7" width="10.140625" style="0" customWidth="1"/>
    <col min="8" max="8" width="9.140625" style="0" customWidth="1"/>
    <col min="9" max="9" width="7.140625" style="0" customWidth="1"/>
    <col min="10" max="10" width="7.421875" style="0" customWidth="1"/>
    <col min="11" max="16384" width="11.57421875" style="0" customWidth="1"/>
  </cols>
  <sheetData>
    <row r="2" spans="1:9" ht="12.75" customHeight="1">
      <c r="A2" s="61" t="s">
        <v>127</v>
      </c>
      <c r="B2" s="61"/>
      <c r="C2" s="61"/>
      <c r="D2" s="61"/>
      <c r="E2" s="61"/>
      <c r="F2" s="61"/>
      <c r="G2" s="61"/>
      <c r="H2" s="61"/>
      <c r="I2" s="61"/>
    </row>
    <row r="3" spans="1:10" ht="12.75" customHeight="1">
      <c r="A3" s="41" t="s">
        <v>128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1" customFormat="1" ht="12.75">
      <c r="A4" s="27" t="s">
        <v>129</v>
      </c>
      <c r="B4" s="27" t="s">
        <v>130</v>
      </c>
      <c r="C4" s="27" t="s">
        <v>131</v>
      </c>
      <c r="D4" s="27" t="s">
        <v>132</v>
      </c>
      <c r="E4" s="27" t="s">
        <v>133</v>
      </c>
      <c r="F4" s="27" t="s">
        <v>134</v>
      </c>
      <c r="G4" s="27" t="s">
        <v>135</v>
      </c>
      <c r="H4" s="27" t="s">
        <v>136</v>
      </c>
      <c r="I4" s="27" t="s">
        <v>137</v>
      </c>
      <c r="J4" s="62">
        <v>3500</v>
      </c>
    </row>
    <row r="5" spans="1:9" ht="12.75">
      <c r="A5" s="63" t="s">
        <v>138</v>
      </c>
      <c r="B5" s="64">
        <v>1500</v>
      </c>
      <c r="C5" s="64">
        <v>1400</v>
      </c>
      <c r="D5" s="64">
        <v>630</v>
      </c>
      <c r="E5" s="64">
        <v>110</v>
      </c>
      <c r="F5" s="64">
        <v>130</v>
      </c>
      <c r="G5" s="64">
        <v>15</v>
      </c>
      <c r="H5" s="64">
        <v>125</v>
      </c>
      <c r="I5" s="64">
        <f>SUM(B5:H5)</f>
        <v>3910</v>
      </c>
    </row>
    <row r="6" spans="1:9" ht="12.75">
      <c r="A6" s="63"/>
      <c r="B6" s="65">
        <f>B5*J4/I5</f>
        <v>1342.7109974424552</v>
      </c>
      <c r="C6" s="65">
        <f>C5*J4/I5</f>
        <v>1253.1969309462916</v>
      </c>
      <c r="D6" s="65">
        <f>D5*J4/I5</f>
        <v>563.9386189258312</v>
      </c>
      <c r="E6" s="65">
        <f>E5*J4/I5</f>
        <v>98.46547314578005</v>
      </c>
      <c r="F6" s="65">
        <f>F5*J4/I5</f>
        <v>116.36828644501279</v>
      </c>
      <c r="G6" s="65">
        <f>G5*J4/I5</f>
        <v>13.427109974424553</v>
      </c>
      <c r="H6" s="65">
        <f>H5*J4/I5</f>
        <v>111.8925831202046</v>
      </c>
      <c r="I6" s="65">
        <f>I5*J4/I5</f>
        <v>3500</v>
      </c>
    </row>
    <row r="7" spans="1:9" ht="12.75">
      <c r="A7" s="63" t="s">
        <v>139</v>
      </c>
      <c r="B7" s="64">
        <v>1500</v>
      </c>
      <c r="C7" s="64">
        <v>1400</v>
      </c>
      <c r="D7" s="64">
        <v>620</v>
      </c>
      <c r="E7" s="64">
        <v>110</v>
      </c>
      <c r="F7" s="64">
        <v>140</v>
      </c>
      <c r="G7" s="64">
        <v>15</v>
      </c>
      <c r="H7" s="64">
        <v>125</v>
      </c>
      <c r="I7" s="64">
        <f>SUM(B7:H7)</f>
        <v>3910</v>
      </c>
    </row>
    <row r="8" spans="1:9" ht="12.75">
      <c r="A8" s="63"/>
      <c r="B8" s="65">
        <f>B7*J4/I7</f>
        <v>1342.7109974424552</v>
      </c>
      <c r="C8" s="65">
        <f>C7*J4/I7</f>
        <v>1253.1969309462916</v>
      </c>
      <c r="D8" s="65">
        <f>D7*J4/I7</f>
        <v>554.9872122762148</v>
      </c>
      <c r="E8" s="65">
        <f>E7*J4/I7</f>
        <v>98.46547314578005</v>
      </c>
      <c r="F8" s="65">
        <f>F7*J4/I7</f>
        <v>125.31969309462916</v>
      </c>
      <c r="G8" s="65">
        <f>G7*J4/I7</f>
        <v>13.427109974424553</v>
      </c>
      <c r="H8" s="65">
        <f>H7*J4/I7</f>
        <v>111.8925831202046</v>
      </c>
      <c r="I8" s="65">
        <f>SUM(B8:H8)</f>
        <v>3500.0000000000005</v>
      </c>
    </row>
    <row r="9" spans="1:9" ht="12.75">
      <c r="A9" s="63" t="s">
        <v>140</v>
      </c>
      <c r="B9" s="64">
        <v>1500</v>
      </c>
      <c r="C9" s="64">
        <v>1300</v>
      </c>
      <c r="D9" s="64">
        <v>600</v>
      </c>
      <c r="E9" s="64">
        <v>100</v>
      </c>
      <c r="F9" s="64">
        <v>150</v>
      </c>
      <c r="G9" s="64">
        <v>15</v>
      </c>
      <c r="H9" s="64">
        <v>121</v>
      </c>
      <c r="I9" s="64">
        <f>SUM(B9:H9)</f>
        <v>3786</v>
      </c>
    </row>
    <row r="10" spans="1:9" ht="12.75">
      <c r="A10" s="63"/>
      <c r="B10" s="65">
        <f>B9*J4/I9</f>
        <v>1386.687797147385</v>
      </c>
      <c r="C10" s="65">
        <f>C9*J4/I9</f>
        <v>1201.7960908610671</v>
      </c>
      <c r="D10" s="65">
        <f>D9*J4/I9</f>
        <v>554.6751188589541</v>
      </c>
      <c r="E10" s="65">
        <f>E9*J4/I9</f>
        <v>92.44585314315901</v>
      </c>
      <c r="F10" s="65">
        <f>F9*J4/I9</f>
        <v>138.66877971473852</v>
      </c>
      <c r="G10" s="65">
        <f>G9*J4/I9</f>
        <v>13.866877971473851</v>
      </c>
      <c r="H10" s="65">
        <f>H9*J4/I9</f>
        <v>111.85948230322239</v>
      </c>
      <c r="I10" s="65">
        <f>SUM(B10:H10)</f>
        <v>3500</v>
      </c>
    </row>
    <row r="11" spans="1:9" ht="12.75">
      <c r="A11" s="63" t="s">
        <v>141</v>
      </c>
      <c r="B11" s="64">
        <v>1500</v>
      </c>
      <c r="C11" s="66" t="s">
        <v>142</v>
      </c>
      <c r="D11" s="64">
        <v>550</v>
      </c>
      <c r="E11" s="64">
        <v>70</v>
      </c>
      <c r="F11" s="64">
        <v>120</v>
      </c>
      <c r="G11" s="64">
        <v>15</v>
      </c>
      <c r="H11" s="64">
        <v>74</v>
      </c>
      <c r="I11" s="64">
        <f>SUM(B11:H11)+1500</f>
        <v>3829</v>
      </c>
    </row>
    <row r="12" spans="1:9" ht="12.75">
      <c r="A12" s="63"/>
      <c r="B12" s="65">
        <f>B11*J4/I11</f>
        <v>1371.1151736745887</v>
      </c>
      <c r="C12" s="65">
        <f>1500*J4/I11</f>
        <v>1371.1151736745887</v>
      </c>
      <c r="D12" s="65">
        <f>D11*J4/I11</f>
        <v>502.74223034734916</v>
      </c>
      <c r="E12" s="65">
        <f>E11*J4/I11</f>
        <v>63.98537477148081</v>
      </c>
      <c r="F12" s="65">
        <f>F11*J4/I11</f>
        <v>109.68921389396709</v>
      </c>
      <c r="G12" s="65">
        <f>G11*J4/I11</f>
        <v>13.711151736745887</v>
      </c>
      <c r="H12" s="65">
        <f>H11*J4/I11</f>
        <v>67.64168190127971</v>
      </c>
      <c r="I12" s="65">
        <f>SUM(B12:H12)</f>
        <v>3500</v>
      </c>
    </row>
    <row r="13" spans="1:9" ht="12.75">
      <c r="A13" s="67" t="s">
        <v>143</v>
      </c>
      <c r="B13" s="68">
        <v>1100</v>
      </c>
      <c r="C13" s="69">
        <v>1600</v>
      </c>
      <c r="D13" s="68">
        <v>830</v>
      </c>
      <c r="E13" s="68">
        <v>180</v>
      </c>
      <c r="F13" s="68">
        <v>120</v>
      </c>
      <c r="G13" s="68">
        <v>15</v>
      </c>
      <c r="H13" s="68">
        <v>120</v>
      </c>
      <c r="I13" s="68">
        <f>SUM(B13:H13)</f>
        <v>3965</v>
      </c>
    </row>
    <row r="14" spans="1:9" ht="12.75">
      <c r="A14" s="67"/>
      <c r="B14" s="65">
        <f>B13*J4/I13</f>
        <v>970.9962168978562</v>
      </c>
      <c r="C14" s="65">
        <f>C13*J4/I13</f>
        <v>1412.358133669609</v>
      </c>
      <c r="D14" s="65">
        <f>D13*J4/I13</f>
        <v>732.6607818411097</v>
      </c>
      <c r="E14" s="65">
        <f>E13*J4/I13</f>
        <v>158.89029003783102</v>
      </c>
      <c r="F14" s="65">
        <f>F13*J4/I13</f>
        <v>105.92686002522068</v>
      </c>
      <c r="G14" s="65">
        <f>G13*J4/I13</f>
        <v>13.240857503152585</v>
      </c>
      <c r="H14" s="65">
        <f>H13*J4/I13</f>
        <v>105.92686002522068</v>
      </c>
      <c r="I14" s="65">
        <f>SUM(B14:H14)</f>
        <v>3500.0000000000005</v>
      </c>
    </row>
    <row r="15" spans="1:9" ht="12.75">
      <c r="A15" s="63" t="s">
        <v>144</v>
      </c>
      <c r="B15" s="64">
        <v>1500</v>
      </c>
      <c r="C15" s="64">
        <v>1500</v>
      </c>
      <c r="D15" s="64">
        <v>600</v>
      </c>
      <c r="E15" s="64">
        <v>110</v>
      </c>
      <c r="F15" s="64">
        <v>130</v>
      </c>
      <c r="G15" s="64">
        <v>15</v>
      </c>
      <c r="H15" s="64">
        <v>127</v>
      </c>
      <c r="I15" s="64">
        <f>SUM(B15:H15)</f>
        <v>3982</v>
      </c>
    </row>
    <row r="16" spans="1:9" ht="12.75">
      <c r="A16" s="63"/>
      <c r="B16" s="65">
        <f>B15*J4/I15</f>
        <v>1318.4329482672024</v>
      </c>
      <c r="C16" s="65">
        <f>C15*J4/I15</f>
        <v>1318.4329482672024</v>
      </c>
      <c r="D16" s="65">
        <f>D15*J4/I15</f>
        <v>527.373179306881</v>
      </c>
      <c r="E16" s="65">
        <f>E15*J4/I15</f>
        <v>96.68508287292818</v>
      </c>
      <c r="F16" s="65">
        <f>F15*J4/I15</f>
        <v>114.26418884982421</v>
      </c>
      <c r="G16" s="65">
        <f>G15*J4/I15</f>
        <v>13.184329482672025</v>
      </c>
      <c r="H16" s="65">
        <f>H15*J4/I15</f>
        <v>111.6273229532898</v>
      </c>
      <c r="I16" s="65">
        <f>SUM(B16:H16)</f>
        <v>3500</v>
      </c>
    </row>
    <row r="17" spans="1:9" ht="12.75">
      <c r="A17" s="67" t="s">
        <v>145</v>
      </c>
      <c r="B17" s="68">
        <v>1100</v>
      </c>
      <c r="C17" s="68">
        <v>1500</v>
      </c>
      <c r="D17" s="68">
        <v>790</v>
      </c>
      <c r="E17" s="68">
        <v>180</v>
      </c>
      <c r="F17" s="68">
        <v>140</v>
      </c>
      <c r="G17" s="68">
        <v>12</v>
      </c>
      <c r="H17" s="68">
        <v>180</v>
      </c>
      <c r="I17" s="68">
        <f>SUM(B17:H17)</f>
        <v>3902</v>
      </c>
    </row>
    <row r="18" spans="1:9" ht="12.75">
      <c r="A18" s="67"/>
      <c r="B18" s="65">
        <f>B17*J4/I17</f>
        <v>986.6735007688364</v>
      </c>
      <c r="C18" s="65">
        <f>C17*J4/I17</f>
        <v>1345.463864684777</v>
      </c>
      <c r="D18" s="65">
        <f>D17*J4/I17</f>
        <v>708.6109687339825</v>
      </c>
      <c r="E18" s="65">
        <f>E17*J4/I17</f>
        <v>161.45566376217323</v>
      </c>
      <c r="F18" s="65">
        <f>F17*J4/I17</f>
        <v>125.57662737057919</v>
      </c>
      <c r="G18" s="65">
        <f>G17*J4/I17</f>
        <v>10.763710917478216</v>
      </c>
      <c r="H18" s="65">
        <f>H17*J4/I17</f>
        <v>161.45566376217323</v>
      </c>
      <c r="I18" s="65">
        <f>SUM(B18:H18)</f>
        <v>3500</v>
      </c>
    </row>
    <row r="19" spans="1:9" ht="12.75">
      <c r="A19" s="63" t="s">
        <v>146</v>
      </c>
      <c r="B19" s="64">
        <v>1500</v>
      </c>
      <c r="C19" s="64">
        <v>1400</v>
      </c>
      <c r="D19" s="64">
        <v>620</v>
      </c>
      <c r="E19" s="64">
        <v>110</v>
      </c>
      <c r="F19" s="64">
        <v>140</v>
      </c>
      <c r="G19" s="64">
        <v>15</v>
      </c>
      <c r="H19" s="64">
        <v>125</v>
      </c>
      <c r="I19" s="64">
        <f>SUM(B19:H19)</f>
        <v>3910</v>
      </c>
    </row>
    <row r="20" spans="1:9" ht="12.75">
      <c r="A20" s="63"/>
      <c r="B20" s="65">
        <f>B19*J4/I19</f>
        <v>1342.7109974424552</v>
      </c>
      <c r="C20" s="65">
        <f>C19*J4/I19</f>
        <v>1253.1969309462916</v>
      </c>
      <c r="D20" s="65">
        <f>D19*J4/I19</f>
        <v>554.9872122762148</v>
      </c>
      <c r="E20" s="65">
        <f>E19*J4/I19</f>
        <v>98.46547314578005</v>
      </c>
      <c r="F20" s="65">
        <f>F19*J4/I19</f>
        <v>125.31969309462916</v>
      </c>
      <c r="G20" s="65">
        <f>G19*J4/I19</f>
        <v>13.427109974424553</v>
      </c>
      <c r="H20" s="65">
        <f>H19*J4/I19</f>
        <v>111.8925831202046</v>
      </c>
      <c r="I20" s="65">
        <f>SUM(B20:H20)</f>
        <v>3500.0000000000005</v>
      </c>
    </row>
    <row r="21" spans="1:9" ht="12.75">
      <c r="A21" s="63" t="s">
        <v>147</v>
      </c>
      <c r="B21" s="64">
        <v>1500</v>
      </c>
      <c r="C21" s="64">
        <v>1300</v>
      </c>
      <c r="D21" s="64">
        <v>700</v>
      </c>
      <c r="E21" s="64">
        <v>110</v>
      </c>
      <c r="F21" s="64">
        <v>140</v>
      </c>
      <c r="G21" s="64">
        <v>15</v>
      </c>
      <c r="H21" s="64">
        <v>124</v>
      </c>
      <c r="I21" s="64">
        <f>SUM(B21:H21)</f>
        <v>3889</v>
      </c>
    </row>
    <row r="22" spans="1:9" ht="12.75">
      <c r="A22" s="63"/>
      <c r="B22" s="65">
        <f>B21*J4/I21</f>
        <v>1349.9614296734378</v>
      </c>
      <c r="C22" s="65">
        <f>C21*J4/I21</f>
        <v>1169.9665723836463</v>
      </c>
      <c r="D22" s="65">
        <f>D21*J4/I21</f>
        <v>629.982000514271</v>
      </c>
      <c r="E22" s="65">
        <f>E21*J4/I21</f>
        <v>98.99717150938545</v>
      </c>
      <c r="F22" s="65">
        <f>F21*J4/I21</f>
        <v>125.99640010285421</v>
      </c>
      <c r="G22" s="65">
        <f>G21*J4/I21</f>
        <v>13.499614296734379</v>
      </c>
      <c r="H22" s="65">
        <f>H21*J4/I21</f>
        <v>111.59681151967087</v>
      </c>
      <c r="I22" s="65">
        <f>SUM(B22:H22)</f>
        <v>3500</v>
      </c>
    </row>
    <row r="23" spans="1:9" ht="12.75">
      <c r="A23" s="63" t="s">
        <v>148</v>
      </c>
      <c r="B23" s="64">
        <v>2900</v>
      </c>
      <c r="C23" s="64">
        <v>0</v>
      </c>
      <c r="D23" s="64">
        <v>700</v>
      </c>
      <c r="E23" s="64">
        <v>100</v>
      </c>
      <c r="F23" s="64">
        <v>140</v>
      </c>
      <c r="G23" s="64">
        <v>15</v>
      </c>
      <c r="H23" s="64">
        <v>127</v>
      </c>
      <c r="I23" s="64">
        <f>SUM(B23:H23)</f>
        <v>3982</v>
      </c>
    </row>
    <row r="24" spans="1:9" ht="12.75">
      <c r="A24" s="63"/>
      <c r="B24" s="65">
        <f>B23*J4/I23</f>
        <v>2548.9703666499245</v>
      </c>
      <c r="C24" s="65">
        <f>C23*J4/I23</f>
        <v>0</v>
      </c>
      <c r="D24" s="65">
        <f>D23*J4/I23</f>
        <v>615.2687091913612</v>
      </c>
      <c r="E24" s="65">
        <f>E23*J4/I23</f>
        <v>87.89552988448015</v>
      </c>
      <c r="F24" s="65">
        <f>F23*J4/I23</f>
        <v>123.05374183827223</v>
      </c>
      <c r="G24" s="65">
        <f>G23*J4/I23</f>
        <v>13.184329482672025</v>
      </c>
      <c r="H24" s="65">
        <f>H23*J4/I23</f>
        <v>111.6273229532898</v>
      </c>
      <c r="I24" s="65">
        <f>SUM(B24:H24)</f>
        <v>3500</v>
      </c>
    </row>
    <row r="25" spans="1:9" ht="12.75">
      <c r="A25" s="63" t="s">
        <v>149</v>
      </c>
      <c r="B25" s="64">
        <v>1500</v>
      </c>
      <c r="C25" s="64">
        <v>1300</v>
      </c>
      <c r="D25" s="64">
        <v>740</v>
      </c>
      <c r="E25" s="64">
        <v>110</v>
      </c>
      <c r="F25" s="64">
        <v>140</v>
      </c>
      <c r="G25" s="64">
        <v>15</v>
      </c>
      <c r="H25" s="64">
        <v>125</v>
      </c>
      <c r="I25" s="64">
        <f>SUM(B25:H25)</f>
        <v>3930</v>
      </c>
    </row>
    <row r="26" spans="1:9" ht="12.75">
      <c r="A26" s="63"/>
      <c r="B26" s="65">
        <f>B25*J4/I25</f>
        <v>1335.8778625954199</v>
      </c>
      <c r="C26" s="65">
        <f>C25*J4/I25</f>
        <v>1157.7608142493639</v>
      </c>
      <c r="D26" s="65">
        <f>D25*J4/I25</f>
        <v>659.0330788804072</v>
      </c>
      <c r="E26" s="65">
        <f>E25*J4/I25</f>
        <v>97.96437659033079</v>
      </c>
      <c r="F26" s="65">
        <f>F25*J4/I25</f>
        <v>124.68193384223919</v>
      </c>
      <c r="G26" s="65">
        <f>G25*J4/I25</f>
        <v>13.358778625954198</v>
      </c>
      <c r="H26" s="65">
        <f>H25*J4/I25</f>
        <v>111.32315521628499</v>
      </c>
      <c r="I26" s="65">
        <f>SUM(B26:H26)</f>
        <v>3500</v>
      </c>
    </row>
    <row r="27" spans="1:9" ht="12.75">
      <c r="A27" s="67" t="s">
        <v>150</v>
      </c>
      <c r="B27" s="68">
        <v>1560</v>
      </c>
      <c r="C27" s="68">
        <v>1700</v>
      </c>
      <c r="D27" s="68">
        <v>900</v>
      </c>
      <c r="E27" s="68">
        <v>200</v>
      </c>
      <c r="F27" s="68">
        <v>150</v>
      </c>
      <c r="G27" s="68">
        <v>20</v>
      </c>
      <c r="H27" s="68">
        <v>200</v>
      </c>
      <c r="I27" s="68">
        <f>SUM(B27:H27)</f>
        <v>4730</v>
      </c>
    </row>
    <row r="28" spans="1:9" ht="12.75">
      <c r="A28" s="67"/>
      <c r="B28" s="65">
        <f>B27*J4/I27</f>
        <v>1154.3340380549682</v>
      </c>
      <c r="C28" s="65">
        <f>C27*J4/I27</f>
        <v>1257.9281183932346</v>
      </c>
      <c r="D28" s="65">
        <f>D27*J4/I27</f>
        <v>665.9619450317125</v>
      </c>
      <c r="E28" s="65">
        <f>E27*J4/I27</f>
        <v>147.99154334038056</v>
      </c>
      <c r="F28" s="65">
        <f>F27*J4/I27</f>
        <v>110.99365750528541</v>
      </c>
      <c r="G28" s="65">
        <f>G27*J4/I27</f>
        <v>14.799154334038056</v>
      </c>
      <c r="H28" s="65">
        <f>H27*J4/I27</f>
        <v>147.99154334038056</v>
      </c>
      <c r="I28" s="65">
        <f>SUM(B28:H28)</f>
        <v>3500</v>
      </c>
    </row>
    <row r="29" spans="1:9" ht="12.75">
      <c r="A29" s="63" t="s">
        <v>151</v>
      </c>
      <c r="B29" s="64">
        <v>950</v>
      </c>
      <c r="C29" s="64">
        <v>1800</v>
      </c>
      <c r="D29" s="64">
        <v>700</v>
      </c>
      <c r="E29" s="64">
        <v>110</v>
      </c>
      <c r="F29" s="64">
        <v>150</v>
      </c>
      <c r="G29" s="64">
        <v>15</v>
      </c>
      <c r="H29" s="64">
        <v>123</v>
      </c>
      <c r="I29" s="64">
        <f>SUM(B29:H29)</f>
        <v>3848</v>
      </c>
    </row>
    <row r="30" spans="1:9" ht="12.75">
      <c r="A30" s="63"/>
      <c r="B30" s="65">
        <f>B29*J4/I29</f>
        <v>864.0852390852391</v>
      </c>
      <c r="C30" s="65">
        <f>C29*J4/I29</f>
        <v>1637.2141372141373</v>
      </c>
      <c r="D30" s="65">
        <f>D29*J4/I29</f>
        <v>636.6943866943867</v>
      </c>
      <c r="E30" s="65">
        <f>E29*J4/I29</f>
        <v>100.05197505197505</v>
      </c>
      <c r="F30" s="65">
        <f>F29*J4/I29</f>
        <v>136.43451143451142</v>
      </c>
      <c r="G30" s="65">
        <f>G29*J4/I29</f>
        <v>13.643451143451143</v>
      </c>
      <c r="H30" s="65">
        <f>H29*J4/I29</f>
        <v>111.87629937629937</v>
      </c>
      <c r="I30" s="65">
        <f>SUM(B30:H30)</f>
        <v>3500.0000000000005</v>
      </c>
    </row>
    <row r="31" spans="1:9" ht="12.75">
      <c r="A31" s="63" t="s">
        <v>152</v>
      </c>
      <c r="B31" s="64">
        <v>1500</v>
      </c>
      <c r="C31" s="64">
        <v>1300</v>
      </c>
      <c r="D31" s="64">
        <v>700</v>
      </c>
      <c r="E31" s="64">
        <v>110</v>
      </c>
      <c r="F31" s="64">
        <v>130</v>
      </c>
      <c r="G31" s="64">
        <v>15</v>
      </c>
      <c r="H31" s="64">
        <v>124</v>
      </c>
      <c r="I31" s="64">
        <f>SUM(B31:H31)</f>
        <v>3879</v>
      </c>
    </row>
    <row r="32" spans="1:9" ht="12.75">
      <c r="A32" s="63"/>
      <c r="B32" s="65">
        <f>B31*J4/I31</f>
        <v>1353.4416086620263</v>
      </c>
      <c r="C32" s="65">
        <f>C31*J4/I31</f>
        <v>1172.9827275070895</v>
      </c>
      <c r="D32" s="65">
        <f>D31*J4/I31</f>
        <v>631.6060840422789</v>
      </c>
      <c r="E32" s="65">
        <f>E31*J4/I31</f>
        <v>99.25238463521526</v>
      </c>
      <c r="F32" s="65">
        <f>F31*J4/I31</f>
        <v>117.29827275070895</v>
      </c>
      <c r="G32" s="65">
        <f>G31*J4/I31</f>
        <v>13.534416086620263</v>
      </c>
      <c r="H32" s="65">
        <f>H31*J4/I31</f>
        <v>111.88450631606084</v>
      </c>
      <c r="I32" s="65">
        <f>SUM(B32:H32)</f>
        <v>3500</v>
      </c>
    </row>
    <row r="33" spans="1:9" ht="12.75">
      <c r="A33" s="63" t="s">
        <v>153</v>
      </c>
      <c r="B33" s="64">
        <v>1500</v>
      </c>
      <c r="C33" s="64">
        <v>1400</v>
      </c>
      <c r="D33" s="64">
        <v>670</v>
      </c>
      <c r="E33" s="64">
        <v>100</v>
      </c>
      <c r="F33" s="64">
        <v>150</v>
      </c>
      <c r="G33" s="64">
        <v>15</v>
      </c>
      <c r="H33" s="64">
        <v>126</v>
      </c>
      <c r="I33" s="64">
        <f>SUM(B33:H33)</f>
        <v>3961</v>
      </c>
    </row>
    <row r="34" spans="1:9" ht="12.75">
      <c r="A34" s="63"/>
      <c r="B34" s="65">
        <f>B33*J4/I33</f>
        <v>1325.4228730118657</v>
      </c>
      <c r="C34" s="65">
        <f>C33*J4/I33</f>
        <v>1237.061348144408</v>
      </c>
      <c r="D34" s="65">
        <f>D33*J4/I33</f>
        <v>592.0222166119667</v>
      </c>
      <c r="E34" s="65">
        <f>E33*J4/I33</f>
        <v>88.36152486745772</v>
      </c>
      <c r="F34" s="65">
        <f>F33*J4/I33</f>
        <v>132.54228730118658</v>
      </c>
      <c r="G34" s="65">
        <f>G33*J4/I33</f>
        <v>13.254228730118657</v>
      </c>
      <c r="H34" s="65">
        <f>H33*J4/I33</f>
        <v>111.33552133299672</v>
      </c>
      <c r="I34" s="65">
        <f>SUM(B34:H34)</f>
        <v>3500</v>
      </c>
    </row>
    <row r="35" spans="1:9" ht="12.75">
      <c r="A35" s="63" t="s">
        <v>154</v>
      </c>
      <c r="B35" s="64">
        <v>1500</v>
      </c>
      <c r="C35" s="64">
        <v>1400</v>
      </c>
      <c r="D35" s="64">
        <v>620</v>
      </c>
      <c r="E35" s="64">
        <v>110</v>
      </c>
      <c r="F35" s="64">
        <v>130</v>
      </c>
      <c r="G35" s="64">
        <v>15</v>
      </c>
      <c r="H35" s="64">
        <v>124</v>
      </c>
      <c r="I35" s="64">
        <f>SUM(B35:H35)</f>
        <v>3899</v>
      </c>
    </row>
    <row r="36" spans="1:9" ht="12.75">
      <c r="A36" s="63"/>
      <c r="B36" s="65">
        <f>B35*J4/I35</f>
        <v>1346.499102333932</v>
      </c>
      <c r="C36" s="65">
        <f>C35*J4/I35</f>
        <v>1256.7324955116696</v>
      </c>
      <c r="D36" s="65">
        <f>D35*J4/I35</f>
        <v>556.5529622980251</v>
      </c>
      <c r="E36" s="65">
        <f>E35*J4/I35</f>
        <v>98.74326750448833</v>
      </c>
      <c r="F36" s="65">
        <f>F35*J4/I35</f>
        <v>116.69658886894075</v>
      </c>
      <c r="G36" s="65">
        <f>G35*J4/I35</f>
        <v>13.464991023339318</v>
      </c>
      <c r="H36" s="65">
        <f>H35*J4/I35</f>
        <v>111.31059245960503</v>
      </c>
      <c r="I36" s="65">
        <f>SUM(B36:H36)</f>
        <v>3500</v>
      </c>
    </row>
    <row r="37" spans="1:9" ht="12.75">
      <c r="A37" s="63" t="s">
        <v>155</v>
      </c>
      <c r="B37" s="64">
        <v>1500</v>
      </c>
      <c r="C37" s="64">
        <v>1400</v>
      </c>
      <c r="D37" s="64">
        <v>690</v>
      </c>
      <c r="E37" s="64">
        <v>110</v>
      </c>
      <c r="F37" s="64">
        <v>140</v>
      </c>
      <c r="G37" s="64">
        <v>15</v>
      </c>
      <c r="H37" s="64">
        <v>127</v>
      </c>
      <c r="I37" s="64">
        <f>SUM(B37:H37)</f>
        <v>3982</v>
      </c>
    </row>
    <row r="38" spans="1:9" ht="12.75">
      <c r="A38" s="63"/>
      <c r="B38" s="65">
        <f>B37*J4/I37</f>
        <v>1318.4329482672024</v>
      </c>
      <c r="C38" s="65">
        <f>C37*J4/I37</f>
        <v>1230.5374183827223</v>
      </c>
      <c r="D38" s="65">
        <f>D37*J4/I37</f>
        <v>606.4791562029131</v>
      </c>
      <c r="E38" s="65">
        <f>E37*J4/I37</f>
        <v>96.68508287292818</v>
      </c>
      <c r="F38" s="65">
        <f>F37*J4/I37</f>
        <v>123.05374183827223</v>
      </c>
      <c r="G38" s="65">
        <f>G37*J4/I37</f>
        <v>13.184329482672025</v>
      </c>
      <c r="H38" s="65">
        <f>H37*J4/I37</f>
        <v>111.6273229532898</v>
      </c>
      <c r="I38" s="65">
        <f>SUM(B38:H38)</f>
        <v>3500.0000000000005</v>
      </c>
    </row>
    <row r="39" spans="1:9" ht="12.75">
      <c r="A39" s="63" t="s">
        <v>156</v>
      </c>
      <c r="B39" s="64">
        <v>1500</v>
      </c>
      <c r="C39" s="64">
        <v>1300</v>
      </c>
      <c r="D39" s="64">
        <v>700</v>
      </c>
      <c r="E39" s="64">
        <v>110</v>
      </c>
      <c r="F39" s="64">
        <v>150</v>
      </c>
      <c r="G39" s="64">
        <v>15</v>
      </c>
      <c r="H39" s="64">
        <v>124</v>
      </c>
      <c r="I39" s="70">
        <f>SUM(B39:H39)</f>
        <v>3899</v>
      </c>
    </row>
    <row r="40" spans="1:9" ht="12.75">
      <c r="A40" s="63"/>
      <c r="B40" s="65">
        <f>B39*J4/I39</f>
        <v>1346.499102333932</v>
      </c>
      <c r="C40" s="65">
        <f>C39*J4/I39</f>
        <v>1166.9658886894076</v>
      </c>
      <c r="D40" s="65">
        <f>D39*J4/I39</f>
        <v>628.3662477558348</v>
      </c>
      <c r="E40" s="65">
        <f>E39*J4/I39</f>
        <v>98.74326750448833</v>
      </c>
      <c r="F40" s="65">
        <f>F39*J4/I39</f>
        <v>134.64991023339317</v>
      </c>
      <c r="G40" s="65">
        <f>G39*J4/I39</f>
        <v>13.464991023339318</v>
      </c>
      <c r="H40" s="65">
        <f>H39*J4/I39</f>
        <v>111.31059245960503</v>
      </c>
      <c r="I40" s="65">
        <f>SUM(B40:H40)</f>
        <v>3500</v>
      </c>
    </row>
    <row r="41" spans="1:9" ht="12.75">
      <c r="A41" s="63" t="s">
        <v>157</v>
      </c>
      <c r="B41" s="64">
        <v>1500</v>
      </c>
      <c r="C41" s="64">
        <v>1400</v>
      </c>
      <c r="D41" s="64">
        <v>650</v>
      </c>
      <c r="E41" s="64">
        <v>110</v>
      </c>
      <c r="F41" s="64">
        <v>130</v>
      </c>
      <c r="G41" s="64">
        <v>15</v>
      </c>
      <c r="H41" s="64">
        <v>125</v>
      </c>
      <c r="I41" s="64">
        <f>SUM(B41:H41)</f>
        <v>3930</v>
      </c>
    </row>
    <row r="42" spans="1:9" ht="12.75">
      <c r="A42" s="63"/>
      <c r="B42" s="65">
        <f>B41*J4/I41</f>
        <v>1335.8778625954199</v>
      </c>
      <c r="C42" s="65">
        <f>C41*J4/I41</f>
        <v>1246.8193384223919</v>
      </c>
      <c r="D42" s="65">
        <f>D41*J4/I41</f>
        <v>578.8804071246819</v>
      </c>
      <c r="E42" s="65">
        <f>E41*J4/I41</f>
        <v>97.96437659033079</v>
      </c>
      <c r="F42" s="65">
        <f>F41*J4/I41</f>
        <v>115.7760814249364</v>
      </c>
      <c r="G42" s="65">
        <f>G41*J4/I41</f>
        <v>13.358778625954198</v>
      </c>
      <c r="H42" s="65">
        <f>H41*J4/I41</f>
        <v>111.32315521628499</v>
      </c>
      <c r="I42" s="65">
        <f>SUM(B42:H42)</f>
        <v>3500</v>
      </c>
    </row>
    <row r="43" spans="1:9" ht="12.75">
      <c r="A43" s="67" t="s">
        <v>158</v>
      </c>
      <c r="B43" s="68">
        <v>500</v>
      </c>
      <c r="C43" s="68">
        <v>2100</v>
      </c>
      <c r="D43" s="68">
        <v>800</v>
      </c>
      <c r="E43" s="68">
        <v>190</v>
      </c>
      <c r="F43" s="68">
        <v>130</v>
      </c>
      <c r="G43" s="68">
        <v>15</v>
      </c>
      <c r="H43" s="68">
        <v>220</v>
      </c>
      <c r="I43" s="68">
        <f>SUM(B43:H43)</f>
        <v>3955</v>
      </c>
    </row>
    <row r="44" spans="1:9" ht="12.75">
      <c r="A44" s="67"/>
      <c r="B44" s="65">
        <f>B43*J4/I43</f>
        <v>442.4778761061947</v>
      </c>
      <c r="C44" s="65">
        <f>C43*J4/I43</f>
        <v>1858.4070796460178</v>
      </c>
      <c r="D44" s="65">
        <f>D43*J4/I43</f>
        <v>707.9646017699115</v>
      </c>
      <c r="E44" s="65">
        <f>E43*J4/I43</f>
        <v>168.141592920354</v>
      </c>
      <c r="F44" s="65">
        <f>F43*J4/I43</f>
        <v>115.04424778761062</v>
      </c>
      <c r="G44" s="65">
        <f>G43*J4/I43</f>
        <v>13.274336283185841</v>
      </c>
      <c r="H44" s="65">
        <f>H43*J4/I43</f>
        <v>194.69026548672565</v>
      </c>
      <c r="I44" s="65">
        <f>SUM(B44:H44)</f>
        <v>3500</v>
      </c>
    </row>
    <row r="45" spans="1:9" ht="12.75">
      <c r="A45" s="63" t="s">
        <v>159</v>
      </c>
      <c r="B45" s="64">
        <v>1500</v>
      </c>
      <c r="C45" s="64">
        <v>1300</v>
      </c>
      <c r="D45" s="64">
        <v>630</v>
      </c>
      <c r="E45" s="64">
        <v>110</v>
      </c>
      <c r="F45" s="64">
        <v>130</v>
      </c>
      <c r="G45" s="64">
        <v>15</v>
      </c>
      <c r="H45" s="64">
        <v>121</v>
      </c>
      <c r="I45" s="64">
        <f>SUM(B45:H45)</f>
        <v>3806</v>
      </c>
    </row>
    <row r="46" spans="1:9" ht="12.75">
      <c r="A46" s="63"/>
      <c r="B46" s="71">
        <f>B45*J4/I45</f>
        <v>1379.4009458749342</v>
      </c>
      <c r="C46" s="71">
        <f>C45*J4/I45</f>
        <v>1195.4808197582763</v>
      </c>
      <c r="D46" s="71">
        <f>D45*J4/I45</f>
        <v>579.3483972674724</v>
      </c>
      <c r="E46" s="71">
        <f>E45*J4/I45</f>
        <v>101.15606936416185</v>
      </c>
      <c r="F46" s="71">
        <f>F45*J4/I45</f>
        <v>119.54808197582764</v>
      </c>
      <c r="G46" s="71">
        <f>G45*J4/I45</f>
        <v>13.794009458749343</v>
      </c>
      <c r="H46" s="71">
        <f>H45*J4/I45</f>
        <v>111.27167630057804</v>
      </c>
      <c r="I46" s="71">
        <f>SUM(B46:H46)</f>
        <v>3499.9999999999995</v>
      </c>
    </row>
    <row r="47" spans="1:9" ht="12.75">
      <c r="A47" s="63" t="s">
        <v>160</v>
      </c>
      <c r="B47" s="64">
        <v>1500</v>
      </c>
      <c r="C47" s="64">
        <v>1400</v>
      </c>
      <c r="D47" s="64">
        <v>620</v>
      </c>
      <c r="E47" s="64">
        <v>100</v>
      </c>
      <c r="F47" s="64">
        <v>140</v>
      </c>
      <c r="G47" s="64">
        <v>15</v>
      </c>
      <c r="H47" s="64">
        <v>124</v>
      </c>
      <c r="I47" s="64">
        <f>SUM(B47:H47)</f>
        <v>3899</v>
      </c>
    </row>
    <row r="48" spans="1:9" ht="12.75">
      <c r="A48" s="63"/>
      <c r="B48" s="65">
        <f>B47*J4/I47</f>
        <v>1346.499102333932</v>
      </c>
      <c r="C48" s="65">
        <f>C47*J4/I47</f>
        <v>1256.7324955116696</v>
      </c>
      <c r="D48" s="65">
        <f>D47*J4/I47</f>
        <v>556.5529622980251</v>
      </c>
      <c r="E48" s="65">
        <f>E47*J4/I47</f>
        <v>89.76660682226212</v>
      </c>
      <c r="F48" s="65">
        <f>F47*J4/I47</f>
        <v>125.67324955116696</v>
      </c>
      <c r="G48" s="65">
        <f>G47*J4/I47</f>
        <v>13.464991023339318</v>
      </c>
      <c r="H48" s="65">
        <f>H47*J4/I47</f>
        <v>111.31059245960503</v>
      </c>
      <c r="I48" s="65">
        <f>SUM(B48:H48)</f>
        <v>3500</v>
      </c>
    </row>
    <row r="49" spans="1:9" ht="12.75">
      <c r="A49" s="63" t="s">
        <v>161</v>
      </c>
      <c r="B49" s="64">
        <v>1500</v>
      </c>
      <c r="C49" s="64">
        <v>1400</v>
      </c>
      <c r="D49" s="64">
        <v>610</v>
      </c>
      <c r="E49" s="64">
        <v>100</v>
      </c>
      <c r="F49" s="64">
        <v>140</v>
      </c>
      <c r="G49" s="64">
        <v>15</v>
      </c>
      <c r="H49" s="64">
        <v>124</v>
      </c>
      <c r="I49" s="64">
        <f>SUM(B49:H49)</f>
        <v>3889</v>
      </c>
    </row>
    <row r="50" spans="1:9" ht="12.75">
      <c r="A50" s="63"/>
      <c r="B50" s="65">
        <f>B49*J4/I49</f>
        <v>1349.9614296734378</v>
      </c>
      <c r="C50" s="65">
        <f>C49*J4/I49</f>
        <v>1259.964001028542</v>
      </c>
      <c r="D50" s="65">
        <f>D49*J4/I49</f>
        <v>548.9843147338647</v>
      </c>
      <c r="E50" s="65">
        <f>E49*J4/I49</f>
        <v>89.99742864489586</v>
      </c>
      <c r="F50" s="65">
        <f>F49*J4/I49</f>
        <v>125.99640010285421</v>
      </c>
      <c r="G50" s="65">
        <f>G49*J4/I49</f>
        <v>13.499614296734379</v>
      </c>
      <c r="H50" s="65">
        <f>H49*J4/I49</f>
        <v>111.59681151967087</v>
      </c>
      <c r="I50" s="65">
        <f>SUM(B50:H50)</f>
        <v>3500</v>
      </c>
    </row>
    <row r="51" spans="1:9" ht="12.75">
      <c r="A51" s="63" t="s">
        <v>162</v>
      </c>
      <c r="B51" s="64">
        <v>1500</v>
      </c>
      <c r="C51" s="64">
        <v>1400</v>
      </c>
      <c r="D51" s="64">
        <v>600</v>
      </c>
      <c r="E51" s="64">
        <v>110</v>
      </c>
      <c r="F51" s="64">
        <v>130</v>
      </c>
      <c r="G51" s="64">
        <v>15</v>
      </c>
      <c r="H51" s="64">
        <v>124</v>
      </c>
      <c r="I51" s="64">
        <f>SUM(B51:H51)</f>
        <v>3879</v>
      </c>
    </row>
    <row r="52" spans="1:9" ht="12.75">
      <c r="A52" s="63"/>
      <c r="B52" s="65">
        <f>B51*J4/I51</f>
        <v>1353.4416086620263</v>
      </c>
      <c r="C52" s="65">
        <f>C51*J4/I51</f>
        <v>1263.2121680845578</v>
      </c>
      <c r="D52" s="65">
        <f>D51*J4/I51</f>
        <v>541.3766434648105</v>
      </c>
      <c r="E52" s="65">
        <f>E51*J4/I51</f>
        <v>99.25238463521526</v>
      </c>
      <c r="F52" s="65">
        <f>F51*J4/I51</f>
        <v>117.29827275070895</v>
      </c>
      <c r="G52" s="65">
        <f>G51*J4/I51</f>
        <v>13.534416086620263</v>
      </c>
      <c r="H52" s="65">
        <f>H51*J4/I51</f>
        <v>111.88450631606084</v>
      </c>
      <c r="I52" s="65">
        <f>SUM(B52:H52)</f>
        <v>3500</v>
      </c>
    </row>
    <row r="53" spans="1:9" ht="12.75">
      <c r="A53" s="72" t="s">
        <v>163</v>
      </c>
      <c r="B53" s="64">
        <v>1500</v>
      </c>
      <c r="C53" s="64">
        <v>1300</v>
      </c>
      <c r="D53" s="64">
        <v>640</v>
      </c>
      <c r="E53" s="64">
        <v>120</v>
      </c>
      <c r="F53" s="64">
        <v>130</v>
      </c>
      <c r="G53" s="64">
        <v>15</v>
      </c>
      <c r="H53" s="64">
        <v>122</v>
      </c>
      <c r="I53" s="64">
        <f>SUM(B53:H53)</f>
        <v>3827</v>
      </c>
    </row>
    <row r="54" spans="1:9" ht="12.75">
      <c r="A54" s="72"/>
      <c r="B54" s="65">
        <f>B53*J4/I53</f>
        <v>1371.8317219754376</v>
      </c>
      <c r="C54" s="65">
        <f>C53*J4/I53</f>
        <v>1188.920825712046</v>
      </c>
      <c r="D54" s="65">
        <f>D53*J4/I53</f>
        <v>585.3148680428534</v>
      </c>
      <c r="E54" s="65">
        <f>E53*J4/I53</f>
        <v>109.74653775803502</v>
      </c>
      <c r="F54" s="65">
        <f>F53*J4/I53</f>
        <v>118.8920825712046</v>
      </c>
      <c r="G54" s="65">
        <f>G53*J4/I53</f>
        <v>13.718317219754377</v>
      </c>
      <c r="H54" s="65">
        <f>H53*J4/I53</f>
        <v>111.57564672066893</v>
      </c>
      <c r="I54" s="65">
        <f>SUM(B54:H54)</f>
        <v>3500</v>
      </c>
    </row>
    <row r="55" spans="1:9" ht="12.75">
      <c r="A55" s="63" t="s">
        <v>164</v>
      </c>
      <c r="B55" s="64">
        <v>1500</v>
      </c>
      <c r="C55" s="64">
        <v>1400</v>
      </c>
      <c r="D55" s="64">
        <v>640</v>
      </c>
      <c r="E55" s="64">
        <v>110</v>
      </c>
      <c r="F55" s="64">
        <v>140</v>
      </c>
      <c r="G55" s="64">
        <v>15</v>
      </c>
      <c r="H55" s="64">
        <v>125</v>
      </c>
      <c r="I55" s="64">
        <f>SUM(B55:H55)</f>
        <v>3930</v>
      </c>
    </row>
    <row r="56" spans="1:9" ht="12.75">
      <c r="A56" s="63"/>
      <c r="B56" s="65">
        <f>B55*J4/I55</f>
        <v>1335.8778625954199</v>
      </c>
      <c r="C56" s="65">
        <f>C55*J4/I55</f>
        <v>1246.8193384223919</v>
      </c>
      <c r="D56" s="65">
        <f>D55*J4/I55</f>
        <v>569.9745547073792</v>
      </c>
      <c r="E56" s="65">
        <f>E55*J4/I55</f>
        <v>97.96437659033079</v>
      </c>
      <c r="F56" s="65">
        <f>F55*J4/I55</f>
        <v>124.68193384223919</v>
      </c>
      <c r="G56" s="65">
        <f>G55*J4/I55</f>
        <v>13.358778625954198</v>
      </c>
      <c r="H56" s="65">
        <f>H55*J4/I55</f>
        <v>111.32315521628499</v>
      </c>
      <c r="I56" s="65">
        <f>SUM(B56:H56)</f>
        <v>3500</v>
      </c>
    </row>
  </sheetData>
  <sheetProtection selectLockedCells="1" selectUnlockedCells="1"/>
  <mergeCells count="28">
    <mergeCell ref="A2:I2"/>
    <mergeCell ref="A3:J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0"/>
  <sheetViews>
    <sheetView zoomScale="119" zoomScaleNormal="119" workbookViewId="0" topLeftCell="A1">
      <selection activeCell="F6" sqref="F6"/>
    </sheetView>
  </sheetViews>
  <sheetFormatPr defaultColWidth="12.57421875" defaultRowHeight="12.75"/>
  <cols>
    <col min="1" max="1" width="17.57421875" style="0" customWidth="1"/>
    <col min="2" max="16384" width="11.57421875" style="0" customWidth="1"/>
  </cols>
  <sheetData>
    <row r="2" spans="1:6" ht="12.75" customHeight="1">
      <c r="A2" s="73" t="s">
        <v>165</v>
      </c>
      <c r="B2" s="73"/>
      <c r="C2" s="73"/>
      <c r="D2" s="73"/>
      <c r="E2" s="73"/>
      <c r="F2" s="73"/>
    </row>
    <row r="5" spans="1:6" ht="12.75" customHeight="1">
      <c r="A5" s="4" t="s">
        <v>166</v>
      </c>
      <c r="B5" s="4"/>
      <c r="C5" s="4"/>
      <c r="D5" s="4"/>
      <c r="E5" s="5" t="s">
        <v>2</v>
      </c>
      <c r="F5" s="74">
        <v>18</v>
      </c>
    </row>
    <row r="6" spans="1:6" ht="12.75" customHeight="1">
      <c r="A6" s="7" t="s">
        <v>4</v>
      </c>
      <c r="B6" s="8" t="s">
        <v>5</v>
      </c>
      <c r="C6" s="9" t="s">
        <v>6</v>
      </c>
      <c r="D6" s="10" t="s">
        <v>7</v>
      </c>
      <c r="E6" s="11" t="s">
        <v>8</v>
      </c>
      <c r="F6" s="11">
        <v>1</v>
      </c>
    </row>
    <row r="7" spans="1:4" ht="12.75">
      <c r="A7" s="7"/>
      <c r="B7" s="8" t="s">
        <v>9</v>
      </c>
      <c r="C7" s="9" t="s">
        <v>10</v>
      </c>
      <c r="D7" s="10" t="s">
        <v>10</v>
      </c>
    </row>
    <row r="8" spans="1:4" ht="12.75">
      <c r="A8" s="12" t="s">
        <v>167</v>
      </c>
      <c r="B8" s="13">
        <v>1500</v>
      </c>
      <c r="C8" s="14">
        <f>D8*B8/1000</f>
        <v>120</v>
      </c>
      <c r="D8" s="75">
        <v>80</v>
      </c>
    </row>
    <row r="9" spans="1:4" ht="12.75">
      <c r="A9" s="12" t="s">
        <v>121</v>
      </c>
      <c r="B9" s="13">
        <v>1400</v>
      </c>
      <c r="C9" s="14">
        <f>D9*B9/1000</f>
        <v>1.4</v>
      </c>
      <c r="D9" s="75">
        <v>1</v>
      </c>
    </row>
    <row r="10" spans="1:4" ht="12.75">
      <c r="A10" s="12" t="s">
        <v>12</v>
      </c>
      <c r="B10" s="13">
        <v>630</v>
      </c>
      <c r="C10" s="14"/>
      <c r="D10" s="75">
        <v>9</v>
      </c>
    </row>
    <row r="11" spans="1:4" ht="12.75">
      <c r="A11" s="12" t="s">
        <v>168</v>
      </c>
      <c r="B11" s="13">
        <v>110</v>
      </c>
      <c r="C11" s="14">
        <f>D11*B11/1000</f>
        <v>14.7708</v>
      </c>
      <c r="D11" s="14">
        <f>7.46*F5*F6</f>
        <v>134.28</v>
      </c>
    </row>
    <row r="12" spans="1:4" ht="12.75">
      <c r="A12" s="17" t="s">
        <v>169</v>
      </c>
      <c r="B12" s="13">
        <v>130</v>
      </c>
      <c r="C12" s="14">
        <f>D12*B12/1000</f>
        <v>38.516400000000004</v>
      </c>
      <c r="D12" s="14">
        <f>16.46*F5*F6</f>
        <v>296.28000000000003</v>
      </c>
    </row>
    <row r="13" spans="1:4" ht="12.75">
      <c r="A13" s="17" t="s">
        <v>170</v>
      </c>
      <c r="B13" s="13">
        <v>15</v>
      </c>
      <c r="C13" s="14">
        <f>D13*B13/1000</f>
        <v>3.1968</v>
      </c>
      <c r="D13" s="14">
        <f>11.84*F5*F6</f>
        <v>213.12</v>
      </c>
    </row>
    <row r="14" spans="1:4" ht="12.75">
      <c r="A14" s="17" t="s">
        <v>171</v>
      </c>
      <c r="B14" s="13">
        <v>125</v>
      </c>
      <c r="C14" s="14">
        <f>B14*D14/1000</f>
        <v>33.120000000000005</v>
      </c>
      <c r="D14" s="14">
        <f>14.72*F5*F6</f>
        <v>264.96000000000004</v>
      </c>
    </row>
    <row r="15" spans="1:4" ht="12.75">
      <c r="A15" s="7" t="s">
        <v>172</v>
      </c>
      <c r="B15" s="13">
        <f>SUM(B8:B14)</f>
        <v>3910</v>
      </c>
      <c r="C15" s="14">
        <f>SUM(C8:C14)</f>
        <v>211.00400000000002</v>
      </c>
      <c r="D15" s="23">
        <f>C15*1000/B15</f>
        <v>53.96521739130436</v>
      </c>
    </row>
    <row r="18" spans="1:4" ht="12.75" customHeight="1">
      <c r="A18" s="4" t="s">
        <v>173</v>
      </c>
      <c r="B18" s="4"/>
      <c r="C18" s="4"/>
      <c r="D18" s="4"/>
    </row>
    <row r="19" spans="1:4" ht="12.75" customHeight="1">
      <c r="A19" s="7" t="s">
        <v>4</v>
      </c>
      <c r="B19" s="8" t="s">
        <v>5</v>
      </c>
      <c r="C19" s="9" t="s">
        <v>6</v>
      </c>
      <c r="D19" s="10" t="s">
        <v>7</v>
      </c>
    </row>
    <row r="20" spans="1:4" ht="12.75">
      <c r="A20" s="7"/>
      <c r="B20" s="8" t="s">
        <v>9</v>
      </c>
      <c r="C20" s="9" t="s">
        <v>10</v>
      </c>
      <c r="D20" s="10" t="s">
        <v>10</v>
      </c>
    </row>
    <row r="21" spans="1:4" ht="12.75">
      <c r="A21" s="12" t="s">
        <v>167</v>
      </c>
      <c r="B21" s="13">
        <v>1500</v>
      </c>
      <c r="C21" s="14">
        <f>D21*B21/1000</f>
        <v>112.5</v>
      </c>
      <c r="D21" s="75">
        <v>75</v>
      </c>
    </row>
    <row r="22" spans="1:4" ht="12.75">
      <c r="A22" s="12" t="s">
        <v>121</v>
      </c>
      <c r="B22" s="13">
        <v>1400</v>
      </c>
      <c r="C22" s="14">
        <f>D22*B22/1000</f>
        <v>1.4</v>
      </c>
      <c r="D22" s="76">
        <f>D9</f>
        <v>1</v>
      </c>
    </row>
    <row r="23" spans="1:4" ht="12.75">
      <c r="A23" s="12" t="s">
        <v>12</v>
      </c>
      <c r="B23" s="13">
        <v>620</v>
      </c>
      <c r="C23" s="14"/>
      <c r="D23" s="76">
        <f>D10</f>
        <v>9</v>
      </c>
    </row>
    <row r="24" spans="1:4" ht="12.75">
      <c r="A24" s="12" t="s">
        <v>168</v>
      </c>
      <c r="B24" s="13">
        <v>110</v>
      </c>
      <c r="C24" s="14">
        <f>D24*B24/1000</f>
        <v>14.7708</v>
      </c>
      <c r="D24" s="14">
        <f>D11</f>
        <v>134.28</v>
      </c>
    </row>
    <row r="25" spans="1:4" ht="12.75">
      <c r="A25" s="17" t="s">
        <v>169</v>
      </c>
      <c r="B25" s="13">
        <v>140</v>
      </c>
      <c r="C25" s="14">
        <f>D25*B25/1000</f>
        <v>41.479200000000006</v>
      </c>
      <c r="D25" s="14">
        <f>D12</f>
        <v>296.28000000000003</v>
      </c>
    </row>
    <row r="26" spans="1:4" ht="12.75">
      <c r="A26" s="17" t="s">
        <v>170</v>
      </c>
      <c r="B26" s="13">
        <v>15</v>
      </c>
      <c r="C26" s="14">
        <f>D26*B26/1000</f>
        <v>3.1968</v>
      </c>
      <c r="D26" s="14">
        <f>D13</f>
        <v>213.12</v>
      </c>
    </row>
    <row r="27" spans="1:4" ht="12.75">
      <c r="A27" s="17" t="s">
        <v>174</v>
      </c>
      <c r="B27" s="13">
        <v>125</v>
      </c>
      <c r="C27" s="14">
        <f>B27*D27/1000</f>
        <v>33.93</v>
      </c>
      <c r="D27" s="14">
        <f>15.08*F5*F6</f>
        <v>271.44</v>
      </c>
    </row>
    <row r="28" spans="1:4" ht="12.75">
      <c r="A28" s="7" t="s">
        <v>172</v>
      </c>
      <c r="B28" s="13">
        <f>SUM(B21:B27)</f>
        <v>3910</v>
      </c>
      <c r="C28" s="14">
        <f>SUM(C21:C27)</f>
        <v>207.2768</v>
      </c>
      <c r="D28" s="23">
        <f>C28*1000/B28</f>
        <v>53.01196930946292</v>
      </c>
    </row>
    <row r="31" spans="1:4" ht="12.75" customHeight="1">
      <c r="A31" s="4" t="s">
        <v>175</v>
      </c>
      <c r="B31" s="4"/>
      <c r="C31" s="4"/>
      <c r="D31" s="4"/>
    </row>
    <row r="32" spans="1:4" ht="12.75" customHeight="1">
      <c r="A32" s="7" t="s">
        <v>4</v>
      </c>
      <c r="B32" s="8" t="s">
        <v>5</v>
      </c>
      <c r="C32" s="9" t="s">
        <v>6</v>
      </c>
      <c r="D32" s="10" t="s">
        <v>7</v>
      </c>
    </row>
    <row r="33" spans="1:4" ht="12.75">
      <c r="A33" s="7"/>
      <c r="B33" s="8" t="s">
        <v>9</v>
      </c>
      <c r="C33" s="9" t="s">
        <v>10</v>
      </c>
      <c r="D33" s="10" t="s">
        <v>10</v>
      </c>
    </row>
    <row r="34" spans="1:4" ht="12.75">
      <c r="A34" s="12" t="s">
        <v>167</v>
      </c>
      <c r="B34" s="13">
        <v>1500</v>
      </c>
      <c r="C34" s="14">
        <f>D34*B34/1000</f>
        <v>52.5</v>
      </c>
      <c r="D34" s="75">
        <v>35</v>
      </c>
    </row>
    <row r="35" spans="1:4" ht="12.75">
      <c r="A35" s="12" t="s">
        <v>121</v>
      </c>
      <c r="B35" s="13">
        <v>1300</v>
      </c>
      <c r="C35" s="14">
        <f>D35*B35/1000</f>
        <v>1.3</v>
      </c>
      <c r="D35" s="76">
        <f>D9</f>
        <v>1</v>
      </c>
    </row>
    <row r="36" spans="1:4" ht="12.75">
      <c r="A36" s="12" t="s">
        <v>12</v>
      </c>
      <c r="B36" s="13">
        <v>600</v>
      </c>
      <c r="C36" s="14"/>
      <c r="D36" s="76">
        <f>D10</f>
        <v>9</v>
      </c>
    </row>
    <row r="37" spans="1:4" ht="12.75">
      <c r="A37" s="12" t="s">
        <v>168</v>
      </c>
      <c r="B37" s="13">
        <v>100</v>
      </c>
      <c r="C37" s="14">
        <f>D37*B37/1000</f>
        <v>13.428</v>
      </c>
      <c r="D37" s="14">
        <f>D24</f>
        <v>134.28</v>
      </c>
    </row>
    <row r="38" spans="1:4" ht="12.75">
      <c r="A38" s="17" t="s">
        <v>169</v>
      </c>
      <c r="B38" s="13">
        <v>150</v>
      </c>
      <c r="C38" s="14">
        <f>D38*B38/1000</f>
        <v>44.44200000000001</v>
      </c>
      <c r="D38" s="14">
        <f>D25</f>
        <v>296.28000000000003</v>
      </c>
    </row>
    <row r="39" spans="1:4" ht="12.75">
      <c r="A39" s="17" t="s">
        <v>170</v>
      </c>
      <c r="B39" s="13">
        <v>15</v>
      </c>
      <c r="C39" s="14">
        <f>D39*B39/1000</f>
        <v>3.1968</v>
      </c>
      <c r="D39" s="14">
        <f>D26</f>
        <v>213.12</v>
      </c>
    </row>
    <row r="40" spans="1:4" ht="12.75">
      <c r="A40" s="17" t="s">
        <v>176</v>
      </c>
      <c r="B40" s="13">
        <v>121</v>
      </c>
      <c r="C40" s="14">
        <f>B40*D40/1000</f>
        <v>33.62832</v>
      </c>
      <c r="D40" s="14">
        <f>15.44*F5*F6</f>
        <v>277.92</v>
      </c>
    </row>
    <row r="41" spans="1:4" ht="12.75">
      <c r="A41" s="7" t="s">
        <v>172</v>
      </c>
      <c r="B41" s="13">
        <f>SUM(B34:B40)</f>
        <v>3786</v>
      </c>
      <c r="C41" s="14">
        <f>SUM(C34:C40)</f>
        <v>148.49512000000001</v>
      </c>
      <c r="D41" s="23">
        <f>C41*1000/B41</f>
        <v>39.22216587427365</v>
      </c>
    </row>
    <row r="44" spans="1:4" ht="12.75" customHeight="1">
      <c r="A44" s="4" t="s">
        <v>141</v>
      </c>
      <c r="B44" s="4"/>
      <c r="C44" s="4"/>
      <c r="D44" s="4"/>
    </row>
    <row r="45" spans="1:4" ht="12.75" customHeight="1">
      <c r="A45" s="7" t="s">
        <v>4</v>
      </c>
      <c r="B45" s="8" t="s">
        <v>5</v>
      </c>
      <c r="C45" s="9" t="s">
        <v>6</v>
      </c>
      <c r="D45" s="10" t="s">
        <v>7</v>
      </c>
    </row>
    <row r="46" spans="1:4" ht="12.75">
      <c r="A46" s="7"/>
      <c r="B46" s="8" t="s">
        <v>9</v>
      </c>
      <c r="C46" s="9" t="s">
        <v>10</v>
      </c>
      <c r="D46" s="10" t="s">
        <v>10</v>
      </c>
    </row>
    <row r="47" spans="1:4" ht="12.75">
      <c r="A47" s="12" t="s">
        <v>167</v>
      </c>
      <c r="B47" s="13">
        <v>1500</v>
      </c>
      <c r="C47" s="14">
        <f>D47*B47/1000</f>
        <v>45</v>
      </c>
      <c r="D47" s="75">
        <v>30</v>
      </c>
    </row>
    <row r="48" spans="1:4" ht="12.75">
      <c r="A48" s="12" t="s">
        <v>126</v>
      </c>
      <c r="B48" s="13">
        <v>1500</v>
      </c>
      <c r="C48" s="14">
        <f>D48*B48/1000</f>
        <v>15</v>
      </c>
      <c r="D48" s="75">
        <v>10</v>
      </c>
    </row>
    <row r="49" spans="1:4" ht="12.75">
      <c r="A49" s="12" t="s">
        <v>12</v>
      </c>
      <c r="B49" s="13">
        <v>550</v>
      </c>
      <c r="C49" s="14">
        <f>B49*D49/1000</f>
        <v>4.95</v>
      </c>
      <c r="D49" s="76">
        <f>D10</f>
        <v>9</v>
      </c>
    </row>
    <row r="50" spans="1:4" ht="12.75">
      <c r="A50" s="12" t="s">
        <v>168</v>
      </c>
      <c r="B50" s="13">
        <v>70</v>
      </c>
      <c r="C50" s="14">
        <f>D50*B50/1000</f>
        <v>9.3996</v>
      </c>
      <c r="D50" s="14">
        <f>D37</f>
        <v>134.28</v>
      </c>
    </row>
    <row r="51" spans="1:4" ht="12.75">
      <c r="A51" s="17" t="s">
        <v>169</v>
      </c>
      <c r="B51" s="13">
        <v>120</v>
      </c>
      <c r="C51" s="14">
        <f>D51*B51/1000</f>
        <v>35.5536</v>
      </c>
      <c r="D51" s="14">
        <f>D38</f>
        <v>296.28000000000003</v>
      </c>
    </row>
    <row r="52" spans="1:4" ht="12.75">
      <c r="A52" s="17" t="s">
        <v>170</v>
      </c>
      <c r="B52" s="13">
        <v>15</v>
      </c>
      <c r="C52" s="14">
        <f>D52*B52/1000</f>
        <v>3.1968</v>
      </c>
      <c r="D52" s="14">
        <f>D39</f>
        <v>213.12</v>
      </c>
    </row>
    <row r="53" spans="1:4" ht="12.75">
      <c r="A53" s="17" t="s">
        <v>177</v>
      </c>
      <c r="B53" s="13">
        <v>74</v>
      </c>
      <c r="C53" s="14">
        <f>B53*D53/1000</f>
        <v>20.406239999999997</v>
      </c>
      <c r="D53" s="14">
        <f>15.32*F5*F6</f>
        <v>275.76</v>
      </c>
    </row>
    <row r="54" spans="1:4" ht="12.75">
      <c r="A54" s="7" t="s">
        <v>172</v>
      </c>
      <c r="B54" s="13">
        <f>SUM(B47:B53)</f>
        <v>3829</v>
      </c>
      <c r="C54" s="14">
        <f>SUM(C47:C53)</f>
        <v>133.50624</v>
      </c>
      <c r="D54" s="23">
        <f>C54*1000/B54</f>
        <v>34.86712979890311</v>
      </c>
    </row>
    <row r="57" spans="1:4" ht="12.75" customHeight="1">
      <c r="A57" s="4" t="s">
        <v>178</v>
      </c>
      <c r="B57" s="4"/>
      <c r="C57" s="4"/>
      <c r="D57" s="4"/>
    </row>
    <row r="58" spans="1:4" ht="12.75" customHeight="1">
      <c r="A58" s="7" t="s">
        <v>4</v>
      </c>
      <c r="B58" s="8" t="s">
        <v>5</v>
      </c>
      <c r="C58" s="9" t="s">
        <v>6</v>
      </c>
      <c r="D58" s="10" t="s">
        <v>7</v>
      </c>
    </row>
    <row r="59" spans="1:4" ht="12.75">
      <c r="A59" s="7"/>
      <c r="B59" s="8" t="s">
        <v>9</v>
      </c>
      <c r="C59" s="9" t="s">
        <v>10</v>
      </c>
      <c r="D59" s="10" t="s">
        <v>10</v>
      </c>
    </row>
    <row r="60" spans="1:4" ht="12.75">
      <c r="A60" s="12" t="s">
        <v>167</v>
      </c>
      <c r="B60" s="13">
        <v>1100</v>
      </c>
      <c r="C60" s="14">
        <f>D60*B60/1000</f>
        <v>33</v>
      </c>
      <c r="D60" s="75">
        <v>30</v>
      </c>
    </row>
    <row r="61" spans="1:4" ht="12.75">
      <c r="A61" s="12" t="s">
        <v>121</v>
      </c>
      <c r="B61" s="13">
        <v>1600</v>
      </c>
      <c r="C61" s="14">
        <f>D61*B61/1000</f>
        <v>16</v>
      </c>
      <c r="D61" s="75">
        <v>10</v>
      </c>
    </row>
    <row r="62" spans="1:4" ht="12.75">
      <c r="A62" s="12" t="s">
        <v>12</v>
      </c>
      <c r="B62" s="13">
        <v>830</v>
      </c>
      <c r="C62" s="14">
        <f>B62*D62/1000</f>
        <v>7.47</v>
      </c>
      <c r="D62" s="76">
        <f>D23</f>
        <v>9</v>
      </c>
    </row>
    <row r="63" spans="1:4" ht="12.75">
      <c r="A63" s="12" t="s">
        <v>168</v>
      </c>
      <c r="B63" s="13">
        <v>180</v>
      </c>
      <c r="C63" s="14">
        <f>D63*B63/1000</f>
        <v>24.1704</v>
      </c>
      <c r="D63" s="14">
        <f>D50</f>
        <v>134.28</v>
      </c>
    </row>
    <row r="64" spans="1:4" ht="12.75">
      <c r="A64" s="17" t="s">
        <v>169</v>
      </c>
      <c r="B64" s="13">
        <v>120</v>
      </c>
      <c r="C64" s="14">
        <f>D64*B64/1000</f>
        <v>35.5536</v>
      </c>
      <c r="D64" s="14">
        <f>D12</f>
        <v>296.28000000000003</v>
      </c>
    </row>
    <row r="65" spans="1:4" ht="12.75">
      <c r="A65" s="17" t="s">
        <v>170</v>
      </c>
      <c r="B65" s="13">
        <v>15</v>
      </c>
      <c r="C65" s="14">
        <f>D65*B65/1000</f>
        <v>3.1968</v>
      </c>
      <c r="D65" s="14">
        <f>D13</f>
        <v>213.12</v>
      </c>
    </row>
    <row r="66" spans="1:4" ht="12.75">
      <c r="A66" s="17" t="s">
        <v>179</v>
      </c>
      <c r="B66" s="13">
        <v>120</v>
      </c>
      <c r="C66" s="14">
        <f>B66*D66/1000</f>
        <v>34.516799999999996</v>
      </c>
      <c r="D66" s="14">
        <f>15.98*F5*F6</f>
        <v>287.64</v>
      </c>
    </row>
    <row r="67" spans="1:4" ht="12.75">
      <c r="A67" s="7" t="s">
        <v>172</v>
      </c>
      <c r="B67" s="13">
        <f>SUM(B60:B66)</f>
        <v>3965</v>
      </c>
      <c r="C67" s="14">
        <f>SUM(C60:C66)</f>
        <v>153.9076</v>
      </c>
      <c r="D67" s="23">
        <f>C67*1000/B67</f>
        <v>38.8165447667087</v>
      </c>
    </row>
    <row r="68" spans="1:4" ht="12.75">
      <c r="A68" s="77"/>
      <c r="B68" s="78"/>
      <c r="C68" s="59"/>
      <c r="D68" s="60"/>
    </row>
    <row r="70" spans="1:4" ht="12.75" customHeight="1">
      <c r="A70" s="4" t="s">
        <v>180</v>
      </c>
      <c r="B70" s="4"/>
      <c r="C70" s="4"/>
      <c r="D70" s="4"/>
    </row>
    <row r="71" spans="1:4" ht="12.75" customHeight="1">
      <c r="A71" s="7" t="s">
        <v>4</v>
      </c>
      <c r="B71" s="8" t="s">
        <v>5</v>
      </c>
      <c r="C71" s="9" t="s">
        <v>6</v>
      </c>
      <c r="D71" s="10" t="s">
        <v>7</v>
      </c>
    </row>
    <row r="72" spans="1:4" ht="12.75">
      <c r="A72" s="7"/>
      <c r="B72" s="8" t="s">
        <v>9</v>
      </c>
      <c r="C72" s="9" t="s">
        <v>10</v>
      </c>
      <c r="D72" s="10" t="s">
        <v>10</v>
      </c>
    </row>
    <row r="73" spans="1:4" ht="12.75">
      <c r="A73" s="12" t="s">
        <v>167</v>
      </c>
      <c r="B73" s="13">
        <v>1500</v>
      </c>
      <c r="C73" s="14">
        <f>D73*B73/1000</f>
        <v>45</v>
      </c>
      <c r="D73" s="75">
        <v>30</v>
      </c>
    </row>
    <row r="74" spans="1:4" ht="12.75">
      <c r="A74" s="12" t="s">
        <v>121</v>
      </c>
      <c r="B74" s="13">
        <v>1300</v>
      </c>
      <c r="C74" s="14">
        <f>D74*B74/1000</f>
        <v>1.3</v>
      </c>
      <c r="D74" s="76">
        <f>D9</f>
        <v>1</v>
      </c>
    </row>
    <row r="75" spans="1:4" ht="12.75">
      <c r="A75" s="12" t="s">
        <v>12</v>
      </c>
      <c r="B75" s="13">
        <v>700</v>
      </c>
      <c r="C75" s="14"/>
      <c r="D75" s="76">
        <f>D10</f>
        <v>9</v>
      </c>
    </row>
    <row r="76" spans="1:4" ht="12.75">
      <c r="A76" s="12" t="s">
        <v>168</v>
      </c>
      <c r="B76" s="13">
        <v>110</v>
      </c>
      <c r="C76" s="14">
        <f>D76*B76/1000</f>
        <v>14.7708</v>
      </c>
      <c r="D76" s="14">
        <f>D50</f>
        <v>134.28</v>
      </c>
    </row>
    <row r="77" spans="1:4" ht="12.75">
      <c r="A77" s="17" t="s">
        <v>169</v>
      </c>
      <c r="B77" s="13">
        <v>140</v>
      </c>
      <c r="C77" s="14">
        <f>D77*B77/1000</f>
        <v>41.479200000000006</v>
      </c>
      <c r="D77" s="14">
        <f>D51</f>
        <v>296.28000000000003</v>
      </c>
    </row>
    <row r="78" spans="1:4" ht="12.75">
      <c r="A78" s="17" t="s">
        <v>170</v>
      </c>
      <c r="B78" s="13">
        <v>15</v>
      </c>
      <c r="C78" s="14">
        <f>D78*B78/1000</f>
        <v>3.1968</v>
      </c>
      <c r="D78" s="14">
        <f>D52</f>
        <v>213.12</v>
      </c>
    </row>
    <row r="79" spans="1:4" ht="12.75">
      <c r="A79" s="17" t="s">
        <v>181</v>
      </c>
      <c r="B79" s="13">
        <v>124</v>
      </c>
      <c r="C79" s="14">
        <f>B79*D79/1000</f>
        <v>34.863839999999996</v>
      </c>
      <c r="D79" s="14">
        <f>15.62*F5*F6</f>
        <v>281.15999999999997</v>
      </c>
    </row>
    <row r="80" spans="1:4" ht="12.75">
      <c r="A80" s="7" t="s">
        <v>172</v>
      </c>
      <c r="B80" s="13">
        <f>SUM(B73:B79)</f>
        <v>3889</v>
      </c>
      <c r="C80" s="14">
        <f>SUM(C73:C79)</f>
        <v>140.61064</v>
      </c>
      <c r="D80" s="23">
        <f>C80*1000/B80</f>
        <v>36.15598868603754</v>
      </c>
    </row>
    <row r="83" spans="1:4" ht="12.75" customHeight="1">
      <c r="A83" s="4" t="s">
        <v>182</v>
      </c>
      <c r="B83" s="4"/>
      <c r="C83" s="4"/>
      <c r="D83" s="4"/>
    </row>
    <row r="84" spans="1:4" ht="12.75" customHeight="1">
      <c r="A84" s="7" t="s">
        <v>4</v>
      </c>
      <c r="B84" s="8" t="s">
        <v>5</v>
      </c>
      <c r="C84" s="9" t="s">
        <v>6</v>
      </c>
      <c r="D84" s="10" t="s">
        <v>7</v>
      </c>
    </row>
    <row r="85" spans="1:4" ht="12.75">
      <c r="A85" s="7"/>
      <c r="B85" s="8" t="s">
        <v>9</v>
      </c>
      <c r="C85" s="9" t="s">
        <v>10</v>
      </c>
      <c r="D85" s="10" t="s">
        <v>10</v>
      </c>
    </row>
    <row r="86" spans="1:4" ht="12.75">
      <c r="A86" s="12" t="s">
        <v>167</v>
      </c>
      <c r="B86" s="13">
        <v>1500</v>
      </c>
      <c r="C86" s="14">
        <f>D86*B86/1000</f>
        <v>45</v>
      </c>
      <c r="D86" s="75">
        <v>30</v>
      </c>
    </row>
    <row r="87" spans="1:4" ht="12.75">
      <c r="A87" s="12" t="s">
        <v>121</v>
      </c>
      <c r="B87" s="13">
        <v>1300</v>
      </c>
      <c r="C87" s="14">
        <f>D87*B87/1000</f>
        <v>1.3</v>
      </c>
      <c r="D87" s="76">
        <f>D9</f>
        <v>1</v>
      </c>
    </row>
    <row r="88" spans="1:4" ht="12.75">
      <c r="A88" s="12" t="s">
        <v>12</v>
      </c>
      <c r="B88" s="13">
        <v>700</v>
      </c>
      <c r="C88" s="14"/>
      <c r="D88" s="76">
        <f>D10</f>
        <v>9</v>
      </c>
    </row>
    <row r="89" spans="1:4" ht="12.75">
      <c r="A89" s="12" t="s">
        <v>168</v>
      </c>
      <c r="B89" s="13">
        <v>110</v>
      </c>
      <c r="C89" s="14">
        <f>D89*B89/1000</f>
        <v>14.7708</v>
      </c>
      <c r="D89" s="14">
        <f>D76</f>
        <v>134.28</v>
      </c>
    </row>
    <row r="90" spans="1:4" ht="12.75">
      <c r="A90" s="17" t="s">
        <v>169</v>
      </c>
      <c r="B90" s="13">
        <v>140</v>
      </c>
      <c r="C90" s="14">
        <f>D90*B90/1000</f>
        <v>41.479200000000006</v>
      </c>
      <c r="D90" s="14">
        <f>D77</f>
        <v>296.28000000000003</v>
      </c>
    </row>
    <row r="91" spans="1:4" ht="12.75">
      <c r="A91" s="17" t="s">
        <v>170</v>
      </c>
      <c r="B91" s="13">
        <v>15</v>
      </c>
      <c r="C91" s="14">
        <f>D91*B91/1000</f>
        <v>3.1968</v>
      </c>
      <c r="D91" s="14">
        <f>D78</f>
        <v>213.12</v>
      </c>
    </row>
    <row r="92" spans="1:4" ht="12.75">
      <c r="A92" s="17" t="s">
        <v>183</v>
      </c>
      <c r="B92" s="13">
        <v>124</v>
      </c>
      <c r="C92" s="14">
        <f>B92*D92/1000</f>
        <v>33.39072</v>
      </c>
      <c r="D92" s="14">
        <f>14.96*F5*F6</f>
        <v>269.28000000000003</v>
      </c>
    </row>
    <row r="93" spans="1:4" ht="12.75">
      <c r="A93" s="7" t="s">
        <v>172</v>
      </c>
      <c r="B93" s="13">
        <f>SUM(B86:B92)</f>
        <v>3889</v>
      </c>
      <c r="C93" s="14">
        <f>SUM(C86:C92)</f>
        <v>139.13752</v>
      </c>
      <c r="D93" s="23">
        <f>C93*1000/B93</f>
        <v>35.777197222936486</v>
      </c>
    </row>
    <row r="96" spans="1:4" ht="12.75" customHeight="1">
      <c r="A96" s="4" t="s">
        <v>184</v>
      </c>
      <c r="B96" s="4"/>
      <c r="C96" s="4"/>
      <c r="D96" s="4"/>
    </row>
    <row r="97" spans="1:4" ht="12.75" customHeight="1">
      <c r="A97" s="7" t="s">
        <v>4</v>
      </c>
      <c r="B97" s="8" t="s">
        <v>5</v>
      </c>
      <c r="C97" s="9" t="s">
        <v>6</v>
      </c>
      <c r="D97" s="10" t="s">
        <v>7</v>
      </c>
    </row>
    <row r="98" spans="1:4" ht="12.75">
      <c r="A98" s="7"/>
      <c r="B98" s="8" t="s">
        <v>9</v>
      </c>
      <c r="C98" s="9" t="s">
        <v>10</v>
      </c>
      <c r="D98" s="10" t="s">
        <v>10</v>
      </c>
    </row>
    <row r="99" spans="1:4" ht="12.75">
      <c r="A99" s="12" t="s">
        <v>167</v>
      </c>
      <c r="B99" s="13">
        <v>1500</v>
      </c>
      <c r="C99" s="14">
        <f>D99*B99/1000</f>
        <v>60</v>
      </c>
      <c r="D99" s="75">
        <v>40</v>
      </c>
    </row>
    <row r="100" spans="1:4" ht="12.75">
      <c r="A100" s="12" t="s">
        <v>121</v>
      </c>
      <c r="B100" s="13">
        <v>1400</v>
      </c>
      <c r="C100" s="14">
        <f>D100*B100/1000</f>
        <v>1.4</v>
      </c>
      <c r="D100" s="75">
        <v>1</v>
      </c>
    </row>
    <row r="101" spans="1:4" ht="12.75">
      <c r="A101" s="12" t="s">
        <v>12</v>
      </c>
      <c r="B101" s="13">
        <v>630</v>
      </c>
      <c r="C101" s="14"/>
      <c r="D101" s="75">
        <v>9</v>
      </c>
    </row>
    <row r="102" spans="1:4" ht="12.75">
      <c r="A102" s="12" t="s">
        <v>168</v>
      </c>
      <c r="B102" s="13">
        <v>110</v>
      </c>
      <c r="C102" s="14">
        <f>D102*B102/1000</f>
        <v>14.7708</v>
      </c>
      <c r="D102" s="14">
        <f>D11</f>
        <v>134.28</v>
      </c>
    </row>
    <row r="103" spans="1:4" ht="12.75">
      <c r="A103" s="17" t="s">
        <v>169</v>
      </c>
      <c r="B103" s="13">
        <v>130</v>
      </c>
      <c r="C103" s="14">
        <f>D103*B103/1000</f>
        <v>38.516400000000004</v>
      </c>
      <c r="D103" s="14">
        <f>D12</f>
        <v>296.28000000000003</v>
      </c>
    </row>
    <row r="104" spans="1:4" ht="12.75">
      <c r="A104" s="17" t="s">
        <v>170</v>
      </c>
      <c r="B104" s="13">
        <v>15</v>
      </c>
      <c r="C104" s="14">
        <f>D104*B104/1000</f>
        <v>3.1968</v>
      </c>
      <c r="D104" s="14">
        <f>D13</f>
        <v>213.12</v>
      </c>
    </row>
    <row r="105" spans="1:4" ht="12.75">
      <c r="A105" s="17" t="s">
        <v>185</v>
      </c>
      <c r="B105" s="13">
        <v>125</v>
      </c>
      <c r="C105" s="14">
        <f>B105*D105/1000</f>
        <v>40.005</v>
      </c>
      <c r="D105" s="14">
        <f>17.78*F5*F6</f>
        <v>320.04</v>
      </c>
    </row>
    <row r="106" spans="1:4" ht="12.75">
      <c r="A106" s="7" t="s">
        <v>172</v>
      </c>
      <c r="B106" s="13">
        <f>SUM(B99:B105)</f>
        <v>3910</v>
      </c>
      <c r="C106" s="14">
        <f>SUM(C99:C105)</f>
        <v>157.889</v>
      </c>
      <c r="D106" s="23">
        <f>C106*1000/B106</f>
        <v>40.38081841432225</v>
      </c>
    </row>
    <row r="110" spans="1:4" ht="12.75" customHeight="1">
      <c r="A110" s="4" t="s">
        <v>186</v>
      </c>
      <c r="B110" s="4"/>
      <c r="C110" s="4"/>
      <c r="D110" s="4"/>
    </row>
    <row r="111" spans="1:4" ht="12.75" customHeight="1">
      <c r="A111" s="7" t="s">
        <v>4</v>
      </c>
      <c r="B111" s="8" t="s">
        <v>5</v>
      </c>
      <c r="C111" s="9" t="s">
        <v>6</v>
      </c>
      <c r="D111" s="10" t="s">
        <v>7</v>
      </c>
    </row>
    <row r="112" spans="1:4" ht="12.75">
      <c r="A112" s="7"/>
      <c r="B112" s="8" t="s">
        <v>9</v>
      </c>
      <c r="C112" s="9" t="s">
        <v>10</v>
      </c>
      <c r="D112" s="10" t="s">
        <v>10</v>
      </c>
    </row>
    <row r="113" spans="1:4" ht="12.75">
      <c r="A113" s="12" t="s">
        <v>167</v>
      </c>
      <c r="B113" s="13">
        <v>2900</v>
      </c>
      <c r="C113" s="14">
        <f>D113*B113/1000</f>
        <v>58</v>
      </c>
      <c r="D113" s="75">
        <v>20</v>
      </c>
    </row>
    <row r="114" spans="1:4" ht="12.75">
      <c r="A114" s="12" t="s">
        <v>12</v>
      </c>
      <c r="B114" s="13">
        <v>700</v>
      </c>
      <c r="C114" s="14"/>
      <c r="D114" s="76">
        <f>D10</f>
        <v>9</v>
      </c>
    </row>
    <row r="115" spans="1:4" ht="12.75">
      <c r="A115" s="12" t="s">
        <v>168</v>
      </c>
      <c r="B115" s="13">
        <v>100</v>
      </c>
      <c r="C115" s="14">
        <f>D115*B115/1000</f>
        <v>13.428</v>
      </c>
      <c r="D115" s="14">
        <f>D89</f>
        <v>134.28</v>
      </c>
    </row>
    <row r="116" spans="1:4" ht="12.75">
      <c r="A116" s="17" t="s">
        <v>169</v>
      </c>
      <c r="B116" s="13">
        <v>140</v>
      </c>
      <c r="C116" s="14">
        <f>D116*B116/1000</f>
        <v>41.479200000000006</v>
      </c>
      <c r="D116" s="14">
        <f>D90</f>
        <v>296.28000000000003</v>
      </c>
    </row>
    <row r="117" spans="1:4" ht="12.75">
      <c r="A117" s="17" t="s">
        <v>170</v>
      </c>
      <c r="B117" s="13">
        <v>15</v>
      </c>
      <c r="C117" s="14">
        <f>D117*B117/1000</f>
        <v>3.1968</v>
      </c>
      <c r="D117" s="14">
        <f>D91</f>
        <v>213.12</v>
      </c>
    </row>
    <row r="118" spans="1:4" ht="12.75">
      <c r="A118" s="17" t="s">
        <v>187</v>
      </c>
      <c r="B118" s="13">
        <v>127</v>
      </c>
      <c r="C118" s="14">
        <f>B118*D118/1000</f>
        <v>39.41064</v>
      </c>
      <c r="D118" s="14">
        <f>17.24*F5*F6</f>
        <v>310.32</v>
      </c>
    </row>
    <row r="119" spans="1:4" ht="12.75">
      <c r="A119" s="7" t="s">
        <v>172</v>
      </c>
      <c r="B119" s="13">
        <f>SUM(B113:B118)</f>
        <v>3982</v>
      </c>
      <c r="C119" s="14">
        <f>SUM(C113:C118)</f>
        <v>155.51464</v>
      </c>
      <c r="D119" s="23">
        <f>C119*1000/B119</f>
        <v>39.054404821697645</v>
      </c>
    </row>
    <row r="122" spans="1:4" ht="12.75" customHeight="1">
      <c r="A122" s="4" t="s">
        <v>188</v>
      </c>
      <c r="B122" s="4"/>
      <c r="C122" s="4"/>
      <c r="D122" s="4"/>
    </row>
    <row r="123" spans="1:4" ht="12.75" customHeight="1">
      <c r="A123" s="7" t="s">
        <v>4</v>
      </c>
      <c r="B123" s="8" t="s">
        <v>5</v>
      </c>
      <c r="C123" s="9" t="s">
        <v>6</v>
      </c>
      <c r="D123" s="10" t="s">
        <v>7</v>
      </c>
    </row>
    <row r="124" spans="1:4" ht="12.75">
      <c r="A124" s="7"/>
      <c r="B124" s="8" t="s">
        <v>9</v>
      </c>
      <c r="C124" s="9" t="s">
        <v>10</v>
      </c>
      <c r="D124" s="10" t="s">
        <v>10</v>
      </c>
    </row>
    <row r="125" spans="1:4" ht="12.75">
      <c r="A125" s="12" t="s">
        <v>167</v>
      </c>
      <c r="B125" s="13">
        <v>1500</v>
      </c>
      <c r="C125" s="14">
        <f>D125*B125/1000</f>
        <v>37.5</v>
      </c>
      <c r="D125" s="75">
        <v>25</v>
      </c>
    </row>
    <row r="126" spans="1:4" ht="12.75">
      <c r="A126" s="12" t="s">
        <v>121</v>
      </c>
      <c r="B126" s="13">
        <v>1300</v>
      </c>
      <c r="C126" s="14">
        <f>D126*B126/1000</f>
        <v>1.3</v>
      </c>
      <c r="D126" s="76">
        <f>D9</f>
        <v>1</v>
      </c>
    </row>
    <row r="127" spans="1:4" ht="12.75">
      <c r="A127" s="12" t="s">
        <v>12</v>
      </c>
      <c r="B127" s="13">
        <v>740</v>
      </c>
      <c r="C127" s="14"/>
      <c r="D127" s="76">
        <f>D10</f>
        <v>9</v>
      </c>
    </row>
    <row r="128" spans="1:4" ht="12.75">
      <c r="A128" s="12" t="s">
        <v>168</v>
      </c>
      <c r="B128" s="13">
        <v>110</v>
      </c>
      <c r="C128" s="14">
        <f>D128*B128/1000</f>
        <v>14.7708</v>
      </c>
      <c r="D128" s="14">
        <f>D115</f>
        <v>134.28</v>
      </c>
    </row>
    <row r="129" spans="1:4" ht="12.75">
      <c r="A129" s="17" t="s">
        <v>169</v>
      </c>
      <c r="B129" s="13">
        <v>140</v>
      </c>
      <c r="C129" s="14">
        <f>D129*B129/1000</f>
        <v>41.479200000000006</v>
      </c>
      <c r="D129" s="14">
        <f>D116</f>
        <v>296.28000000000003</v>
      </c>
    </row>
    <row r="130" spans="1:4" ht="12.75">
      <c r="A130" s="17" t="s">
        <v>170</v>
      </c>
      <c r="B130" s="13">
        <v>15</v>
      </c>
      <c r="C130" s="14">
        <f>D130*B130/1000</f>
        <v>3.1968</v>
      </c>
      <c r="D130" s="14">
        <f>D117</f>
        <v>213.12</v>
      </c>
    </row>
    <row r="131" spans="1:4" ht="12.75">
      <c r="A131" s="17" t="s">
        <v>189</v>
      </c>
      <c r="B131" s="13">
        <v>125</v>
      </c>
      <c r="C131" s="14">
        <f>B131*D131/1000</f>
        <v>36.08999999999999</v>
      </c>
      <c r="D131" s="14">
        <f>16.04*F5*F6</f>
        <v>288.71999999999997</v>
      </c>
    </row>
    <row r="132" spans="1:4" ht="12.75">
      <c r="A132" s="7" t="s">
        <v>172</v>
      </c>
      <c r="B132" s="13">
        <f>SUM(B125:B131)</f>
        <v>3930</v>
      </c>
      <c r="C132" s="14">
        <f>SUM(C125:C131)</f>
        <v>134.33679999999998</v>
      </c>
      <c r="D132" s="23">
        <f>C132*1000/B132</f>
        <v>34.18239185750636</v>
      </c>
    </row>
    <row r="135" spans="1:4" ht="12.75" customHeight="1">
      <c r="A135" s="4" t="s">
        <v>190</v>
      </c>
      <c r="B135" s="4"/>
      <c r="C135" s="4"/>
      <c r="D135" s="4"/>
    </row>
    <row r="136" spans="1:4" ht="12.75" customHeight="1">
      <c r="A136" s="7" t="s">
        <v>4</v>
      </c>
      <c r="B136" s="8" t="s">
        <v>5</v>
      </c>
      <c r="C136" s="9" t="s">
        <v>6</v>
      </c>
      <c r="D136" s="10" t="s">
        <v>7</v>
      </c>
    </row>
    <row r="137" spans="1:4" ht="12.75">
      <c r="A137" s="7"/>
      <c r="B137" s="8" t="s">
        <v>9</v>
      </c>
      <c r="C137" s="9" t="s">
        <v>10</v>
      </c>
      <c r="D137" s="10" t="s">
        <v>10</v>
      </c>
    </row>
    <row r="138" spans="1:4" ht="12.75">
      <c r="A138" s="12" t="s">
        <v>167</v>
      </c>
      <c r="B138" s="13">
        <v>1560</v>
      </c>
      <c r="C138" s="14">
        <f>D138*B138/1000</f>
        <v>124.8</v>
      </c>
      <c r="D138" s="75">
        <v>80</v>
      </c>
    </row>
    <row r="139" spans="1:4" ht="12.75">
      <c r="A139" s="12" t="s">
        <v>121</v>
      </c>
      <c r="B139" s="13">
        <v>1700</v>
      </c>
      <c r="C139" s="14">
        <f>D139*B139/1000</f>
        <v>1.7</v>
      </c>
      <c r="D139" s="75">
        <v>1</v>
      </c>
    </row>
    <row r="140" spans="1:4" ht="12.75">
      <c r="A140" s="12" t="s">
        <v>12</v>
      </c>
      <c r="B140" s="13">
        <v>900</v>
      </c>
      <c r="C140" s="14"/>
      <c r="D140" s="75">
        <v>9</v>
      </c>
    </row>
    <row r="141" spans="1:4" ht="12.75">
      <c r="A141" s="12" t="s">
        <v>168</v>
      </c>
      <c r="B141" s="13">
        <v>200</v>
      </c>
      <c r="C141" s="14">
        <f>D141*B141/1000</f>
        <v>26.856</v>
      </c>
      <c r="D141" s="14">
        <f>D11</f>
        <v>134.28</v>
      </c>
    </row>
    <row r="142" spans="1:4" ht="12.75">
      <c r="A142" s="17" t="s">
        <v>169</v>
      </c>
      <c r="B142" s="13">
        <v>150</v>
      </c>
      <c r="C142" s="14">
        <f>D142*B142/1000</f>
        <v>44.44200000000001</v>
      </c>
      <c r="D142" s="14">
        <f>D12</f>
        <v>296.28000000000003</v>
      </c>
    </row>
    <row r="143" spans="1:4" ht="12.75">
      <c r="A143" s="17" t="s">
        <v>170</v>
      </c>
      <c r="B143" s="13">
        <v>20</v>
      </c>
      <c r="C143" s="14">
        <f>D143*B143/1000</f>
        <v>4.2623999999999995</v>
      </c>
      <c r="D143" s="14">
        <f>D13</f>
        <v>213.12</v>
      </c>
    </row>
    <row r="144" spans="1:4" ht="12.75">
      <c r="A144" s="17" t="s">
        <v>191</v>
      </c>
      <c r="B144" s="13">
        <v>200</v>
      </c>
      <c r="C144" s="14">
        <f>B144*D144/1000</f>
        <v>59.976</v>
      </c>
      <c r="D144" s="14">
        <f>16.66*F5*F6</f>
        <v>299.88</v>
      </c>
    </row>
    <row r="145" spans="1:4" ht="12.75">
      <c r="A145" s="7" t="s">
        <v>172</v>
      </c>
      <c r="B145" s="13">
        <f>SUM(B138:B144)</f>
        <v>4730</v>
      </c>
      <c r="C145" s="14">
        <f>SUM(C138:C144)</f>
        <v>262.0364</v>
      </c>
      <c r="D145" s="23">
        <f>C145*1000/B145</f>
        <v>55.39881606765328</v>
      </c>
    </row>
    <row r="148" spans="1:4" ht="12.75" customHeight="1">
      <c r="A148" s="4" t="s">
        <v>192</v>
      </c>
      <c r="B148" s="4"/>
      <c r="C148" s="4"/>
      <c r="D148" s="4"/>
    </row>
    <row r="149" spans="1:4" ht="12.75" customHeight="1">
      <c r="A149" s="7" t="s">
        <v>4</v>
      </c>
      <c r="B149" s="8" t="s">
        <v>5</v>
      </c>
      <c r="C149" s="9" t="s">
        <v>6</v>
      </c>
      <c r="D149" s="10" t="s">
        <v>7</v>
      </c>
    </row>
    <row r="150" spans="1:4" ht="12.75">
      <c r="A150" s="7"/>
      <c r="B150" s="8" t="s">
        <v>9</v>
      </c>
      <c r="C150" s="9" t="s">
        <v>10</v>
      </c>
      <c r="D150" s="10" t="s">
        <v>10</v>
      </c>
    </row>
    <row r="151" spans="1:4" ht="12.75">
      <c r="A151" s="12" t="s">
        <v>167</v>
      </c>
      <c r="B151" s="13">
        <v>1560</v>
      </c>
      <c r="C151" s="14">
        <f>D151*B151/1000</f>
        <v>124.8</v>
      </c>
      <c r="D151" s="75">
        <v>80</v>
      </c>
    </row>
    <row r="152" spans="1:4" ht="12.75">
      <c r="A152" s="12" t="s">
        <v>121</v>
      </c>
      <c r="B152" s="13">
        <v>1700</v>
      </c>
      <c r="C152" s="14">
        <f>D152*B152/1000</f>
        <v>1.7</v>
      </c>
      <c r="D152" s="75">
        <v>1</v>
      </c>
    </row>
    <row r="153" spans="1:4" ht="12.75">
      <c r="A153" s="12" t="s">
        <v>12</v>
      </c>
      <c r="B153" s="13">
        <v>900</v>
      </c>
      <c r="C153" s="14"/>
      <c r="D153" s="75">
        <v>9</v>
      </c>
    </row>
    <row r="154" spans="1:4" ht="12.75">
      <c r="A154" s="12" t="s">
        <v>168</v>
      </c>
      <c r="B154" s="13">
        <v>200</v>
      </c>
      <c r="C154" s="14">
        <f>D154*B154/1000</f>
        <v>26.856</v>
      </c>
      <c r="D154" s="14">
        <f>D24</f>
        <v>134.28</v>
      </c>
    </row>
    <row r="155" spans="1:4" ht="12.75">
      <c r="A155" s="17" t="s">
        <v>169</v>
      </c>
      <c r="B155" s="13">
        <v>150</v>
      </c>
      <c r="C155" s="14">
        <f>D155*B155/1000</f>
        <v>44.44200000000001</v>
      </c>
      <c r="D155" s="14">
        <f>D25</f>
        <v>296.28000000000003</v>
      </c>
    </row>
    <row r="156" spans="1:4" ht="12.75">
      <c r="A156" s="17" t="s">
        <v>170</v>
      </c>
      <c r="B156" s="13">
        <v>20</v>
      </c>
      <c r="C156" s="14">
        <f>D156*B156/1000</f>
        <v>4.2623999999999995</v>
      </c>
      <c r="D156" s="14">
        <f>D26</f>
        <v>213.12</v>
      </c>
    </row>
    <row r="157" spans="1:4" ht="12.75">
      <c r="A157" s="17" t="s">
        <v>193</v>
      </c>
      <c r="B157" s="13">
        <v>200</v>
      </c>
      <c r="C157" s="14">
        <f>B157*D157/1000</f>
        <v>63.14399999999999</v>
      </c>
      <c r="D157" s="14">
        <f>17.54*F5*F6</f>
        <v>315.71999999999997</v>
      </c>
    </row>
    <row r="158" spans="1:4" ht="12.75">
      <c r="A158" s="7" t="s">
        <v>172</v>
      </c>
      <c r="B158" s="13">
        <f>SUM(B151:B157)</f>
        <v>4730</v>
      </c>
      <c r="C158" s="14">
        <f>SUM(C151:C157)</f>
        <v>265.2044</v>
      </c>
      <c r="D158" s="23">
        <f>C158*1000/B158</f>
        <v>56.06858350951374</v>
      </c>
    </row>
    <row r="162" spans="1:4" ht="12.75" customHeight="1">
      <c r="A162" s="4" t="s">
        <v>194</v>
      </c>
      <c r="B162" s="4"/>
      <c r="C162" s="4"/>
      <c r="D162" s="4"/>
    </row>
    <row r="163" spans="1:4" ht="12.75" customHeight="1">
      <c r="A163" s="7" t="s">
        <v>4</v>
      </c>
      <c r="B163" s="8" t="s">
        <v>5</v>
      </c>
      <c r="C163" s="9" t="s">
        <v>6</v>
      </c>
      <c r="D163" s="10" t="s">
        <v>7</v>
      </c>
    </row>
    <row r="164" spans="1:4" ht="12.75">
      <c r="A164" s="7"/>
      <c r="B164" s="8" t="s">
        <v>9</v>
      </c>
      <c r="C164" s="9" t="s">
        <v>10</v>
      </c>
      <c r="D164" s="10" t="s">
        <v>10</v>
      </c>
    </row>
    <row r="165" spans="1:4" ht="12.75">
      <c r="A165" s="12" t="s">
        <v>167</v>
      </c>
      <c r="B165" s="13">
        <v>1500</v>
      </c>
      <c r="C165" s="14">
        <f>D165*B165/1000</f>
        <v>60</v>
      </c>
      <c r="D165" s="75">
        <v>40</v>
      </c>
    </row>
    <row r="166" spans="1:4" ht="12.75">
      <c r="A166" s="12" t="s">
        <v>121</v>
      </c>
      <c r="B166" s="13">
        <v>1300</v>
      </c>
      <c r="C166" s="14">
        <f>D166*B166/1000</f>
        <v>1.3</v>
      </c>
      <c r="D166" s="76">
        <f>D9</f>
        <v>1</v>
      </c>
    </row>
    <row r="167" spans="1:4" ht="12.75">
      <c r="A167" s="12" t="s">
        <v>12</v>
      </c>
      <c r="B167" s="13">
        <v>700</v>
      </c>
      <c r="C167" s="14"/>
      <c r="D167" s="76">
        <f>D10</f>
        <v>9</v>
      </c>
    </row>
    <row r="168" spans="1:4" ht="12.75">
      <c r="A168" s="12" t="s">
        <v>168</v>
      </c>
      <c r="B168" s="13">
        <v>110</v>
      </c>
      <c r="C168" s="14">
        <f>D168*B168/1000</f>
        <v>14.7708</v>
      </c>
      <c r="D168" s="14">
        <f>D128</f>
        <v>134.28</v>
      </c>
    </row>
    <row r="169" spans="1:4" ht="12.75">
      <c r="A169" s="17" t="s">
        <v>169</v>
      </c>
      <c r="B169" s="13">
        <v>130</v>
      </c>
      <c r="C169" s="14">
        <f>D169*B169/1000</f>
        <v>38.516400000000004</v>
      </c>
      <c r="D169" s="14">
        <f>D129</f>
        <v>296.28000000000003</v>
      </c>
    </row>
    <row r="170" spans="1:4" ht="12.75">
      <c r="A170" s="17" t="s">
        <v>170</v>
      </c>
      <c r="B170" s="13">
        <v>15</v>
      </c>
      <c r="C170" s="14">
        <f>D170*B170/1000</f>
        <v>3.1968</v>
      </c>
      <c r="D170" s="14">
        <f>D130</f>
        <v>213.12</v>
      </c>
    </row>
    <row r="171" spans="1:4" ht="12.75">
      <c r="A171" s="17" t="s">
        <v>195</v>
      </c>
      <c r="B171" s="13">
        <v>124</v>
      </c>
      <c r="C171" s="14">
        <f>B171*D171/1000</f>
        <v>34.99776</v>
      </c>
      <c r="D171" s="14">
        <f>15.68*F5*F6</f>
        <v>282.24</v>
      </c>
    </row>
    <row r="172" spans="1:4" ht="12.75">
      <c r="A172" s="7" t="s">
        <v>172</v>
      </c>
      <c r="B172" s="13">
        <f>SUM(B165:B171)</f>
        <v>3879</v>
      </c>
      <c r="C172" s="14">
        <f>SUM(C165:C171)</f>
        <v>152.78176000000002</v>
      </c>
      <c r="D172" s="23">
        <f>C172*1000/B172</f>
        <v>39.38689352926012</v>
      </c>
    </row>
    <row r="175" spans="1:4" ht="12.75" customHeight="1">
      <c r="A175" s="4" t="s">
        <v>196</v>
      </c>
      <c r="B175" s="4"/>
      <c r="C175" s="4"/>
      <c r="D175" s="4"/>
    </row>
    <row r="176" spans="1:4" ht="12.75" customHeight="1">
      <c r="A176" s="7" t="s">
        <v>4</v>
      </c>
      <c r="B176" s="8" t="s">
        <v>5</v>
      </c>
      <c r="C176" s="9" t="s">
        <v>6</v>
      </c>
      <c r="D176" s="10" t="s">
        <v>7</v>
      </c>
    </row>
    <row r="177" spans="1:4" ht="12.75">
      <c r="A177" s="7"/>
      <c r="B177" s="8" t="s">
        <v>9</v>
      </c>
      <c r="C177" s="9" t="s">
        <v>10</v>
      </c>
      <c r="D177" s="10" t="s">
        <v>10</v>
      </c>
    </row>
    <row r="178" spans="1:4" ht="12.75">
      <c r="A178" s="12" t="s">
        <v>167</v>
      </c>
      <c r="B178" s="13">
        <v>1500</v>
      </c>
      <c r="C178" s="14">
        <f>D178*B178/1000</f>
        <v>60</v>
      </c>
      <c r="D178" s="75">
        <v>40</v>
      </c>
    </row>
    <row r="179" spans="1:4" ht="12.75">
      <c r="A179" s="12" t="s">
        <v>121</v>
      </c>
      <c r="B179" s="13">
        <v>1400</v>
      </c>
      <c r="C179" s="14">
        <f>D179*B179/1000</f>
        <v>1.4</v>
      </c>
      <c r="D179" s="76">
        <f>D9</f>
        <v>1</v>
      </c>
    </row>
    <row r="180" spans="1:4" ht="12.75">
      <c r="A180" s="12" t="s">
        <v>12</v>
      </c>
      <c r="B180" s="13">
        <v>670</v>
      </c>
      <c r="C180" s="14"/>
      <c r="D180" s="76">
        <f>D10</f>
        <v>9</v>
      </c>
    </row>
    <row r="181" spans="1:4" ht="12.75">
      <c r="A181" s="12" t="s">
        <v>168</v>
      </c>
      <c r="B181" s="13">
        <v>100</v>
      </c>
      <c r="C181" s="14">
        <f>D181*B181/1000</f>
        <v>13.428</v>
      </c>
      <c r="D181" s="14">
        <f>D168</f>
        <v>134.28</v>
      </c>
    </row>
    <row r="182" spans="1:4" ht="12.75">
      <c r="A182" s="17" t="s">
        <v>169</v>
      </c>
      <c r="B182" s="13">
        <v>150</v>
      </c>
      <c r="C182" s="14">
        <f>D182*B182/1000</f>
        <v>44.44200000000001</v>
      </c>
      <c r="D182" s="14">
        <f>D169</f>
        <v>296.28000000000003</v>
      </c>
    </row>
    <row r="183" spans="1:4" ht="12.75">
      <c r="A183" s="17" t="s">
        <v>170</v>
      </c>
      <c r="B183" s="13">
        <v>15</v>
      </c>
      <c r="C183" s="14">
        <f>D183*B183/1000</f>
        <v>3.1968</v>
      </c>
      <c r="D183" s="14">
        <f>D170</f>
        <v>213.12</v>
      </c>
    </row>
    <row r="184" spans="1:4" ht="12.75">
      <c r="A184" s="17" t="s">
        <v>197</v>
      </c>
      <c r="B184" s="13">
        <v>126</v>
      </c>
      <c r="C184" s="14">
        <f>B184*D184/1000</f>
        <v>39.37248</v>
      </c>
      <c r="D184" s="14">
        <f>17.36*F5*F6</f>
        <v>312.48</v>
      </c>
    </row>
    <row r="185" spans="1:4" ht="12.75">
      <c r="A185" s="7" t="s">
        <v>172</v>
      </c>
      <c r="B185" s="13">
        <f>SUM(B178:B184)</f>
        <v>3961</v>
      </c>
      <c r="C185" s="14">
        <f>SUM(C178:C184)</f>
        <v>161.83928000000003</v>
      </c>
      <c r="D185" s="23">
        <f>C185*1000/B185</f>
        <v>40.85818732643273</v>
      </c>
    </row>
    <row r="188" spans="1:4" ht="12.75" customHeight="1">
      <c r="A188" s="4" t="s">
        <v>198</v>
      </c>
      <c r="B188" s="4"/>
      <c r="C188" s="4"/>
      <c r="D188" s="4"/>
    </row>
    <row r="189" spans="1:4" ht="12.75" customHeight="1">
      <c r="A189" s="7" t="s">
        <v>4</v>
      </c>
      <c r="B189" s="8" t="s">
        <v>5</v>
      </c>
      <c r="C189" s="9" t="s">
        <v>6</v>
      </c>
      <c r="D189" s="10" t="s">
        <v>7</v>
      </c>
    </row>
    <row r="190" spans="1:4" ht="12.75">
      <c r="A190" s="7"/>
      <c r="B190" s="8" t="s">
        <v>9</v>
      </c>
      <c r="C190" s="9" t="s">
        <v>10</v>
      </c>
      <c r="D190" s="10" t="s">
        <v>10</v>
      </c>
    </row>
    <row r="191" spans="1:4" ht="12.75">
      <c r="A191" s="12" t="s">
        <v>167</v>
      </c>
      <c r="B191" s="13">
        <v>1500</v>
      </c>
      <c r="C191" s="14">
        <f>D191*B191/1000</f>
        <v>60</v>
      </c>
      <c r="D191" s="75">
        <v>40</v>
      </c>
    </row>
    <row r="192" spans="1:4" ht="12.75">
      <c r="A192" s="12" t="s">
        <v>121</v>
      </c>
      <c r="B192" s="13">
        <v>1400</v>
      </c>
      <c r="C192" s="14">
        <f>D192*B192/1000</f>
        <v>1.4</v>
      </c>
      <c r="D192" s="76">
        <f>D9</f>
        <v>1</v>
      </c>
    </row>
    <row r="193" spans="1:4" ht="12.75">
      <c r="A193" s="12" t="s">
        <v>12</v>
      </c>
      <c r="B193" s="13">
        <v>690</v>
      </c>
      <c r="C193" s="14"/>
      <c r="D193" s="76">
        <f>D10</f>
        <v>9</v>
      </c>
    </row>
    <row r="194" spans="1:4" ht="12.75">
      <c r="A194" s="12" t="s">
        <v>168</v>
      </c>
      <c r="B194" s="13">
        <v>110</v>
      </c>
      <c r="C194" s="14">
        <f>D194*B194/1000</f>
        <v>14.7708</v>
      </c>
      <c r="D194" s="14">
        <f>D181</f>
        <v>134.28</v>
      </c>
    </row>
    <row r="195" spans="1:4" ht="12.75">
      <c r="A195" s="17" t="s">
        <v>169</v>
      </c>
      <c r="B195" s="13">
        <v>140</v>
      </c>
      <c r="C195" s="14">
        <f>D195*B195/1000</f>
        <v>41.479200000000006</v>
      </c>
      <c r="D195" s="14">
        <f>D182</f>
        <v>296.28000000000003</v>
      </c>
    </row>
    <row r="196" spans="1:4" ht="12.75">
      <c r="A196" s="17" t="s">
        <v>170</v>
      </c>
      <c r="B196" s="13">
        <v>15</v>
      </c>
      <c r="C196" s="14">
        <f>D196*B196/1000</f>
        <v>3.1968</v>
      </c>
      <c r="D196" s="14">
        <f>D183</f>
        <v>213.12</v>
      </c>
    </row>
    <row r="197" spans="1:4" ht="12.75">
      <c r="A197" s="17" t="s">
        <v>199</v>
      </c>
      <c r="B197" s="13">
        <v>127</v>
      </c>
      <c r="C197" s="14">
        <f>B197*D197/1000</f>
        <v>38.03904</v>
      </c>
      <c r="D197" s="14">
        <f>16.64*F5*F6</f>
        <v>299.52</v>
      </c>
    </row>
    <row r="198" spans="1:4" ht="12.75">
      <c r="A198" s="7" t="s">
        <v>172</v>
      </c>
      <c r="B198" s="13">
        <f>SUM(B191:B197)</f>
        <v>3982</v>
      </c>
      <c r="C198" s="14">
        <f>SUM(C191:C197)</f>
        <v>158.88584</v>
      </c>
      <c r="D198" s="23">
        <f>C198*1000/B198</f>
        <v>39.901014565544955</v>
      </c>
    </row>
    <row r="201" spans="1:4" ht="12.75" customHeight="1">
      <c r="A201" s="4" t="s">
        <v>200</v>
      </c>
      <c r="B201" s="4"/>
      <c r="C201" s="4"/>
      <c r="D201" s="4"/>
    </row>
    <row r="202" spans="1:4" ht="12.75" customHeight="1">
      <c r="A202" s="7" t="s">
        <v>4</v>
      </c>
      <c r="B202" s="8" t="s">
        <v>5</v>
      </c>
      <c r="C202" s="9" t="s">
        <v>6</v>
      </c>
      <c r="D202" s="10" t="s">
        <v>7</v>
      </c>
    </row>
    <row r="203" spans="1:4" ht="12.75">
      <c r="A203" s="7"/>
      <c r="B203" s="8" t="s">
        <v>9</v>
      </c>
      <c r="C203" s="9" t="s">
        <v>10</v>
      </c>
      <c r="D203" s="10" t="s">
        <v>10</v>
      </c>
    </row>
    <row r="204" spans="1:4" ht="12.75">
      <c r="A204" s="12" t="s">
        <v>167</v>
      </c>
      <c r="B204" s="13">
        <v>1500</v>
      </c>
      <c r="C204" s="14">
        <f>D204*B204/1000</f>
        <v>60</v>
      </c>
      <c r="D204" s="75">
        <v>40</v>
      </c>
    </row>
    <row r="205" spans="1:4" ht="12.75">
      <c r="A205" s="12" t="s">
        <v>121</v>
      </c>
      <c r="B205" s="13">
        <v>1400</v>
      </c>
      <c r="C205" s="14">
        <f>D205*B205/1000</f>
        <v>1.4</v>
      </c>
      <c r="D205" s="76">
        <f>D9</f>
        <v>1</v>
      </c>
    </row>
    <row r="206" spans="1:4" ht="12.75">
      <c r="A206" s="12" t="s">
        <v>12</v>
      </c>
      <c r="B206" s="13">
        <v>690</v>
      </c>
      <c r="C206" s="14"/>
      <c r="D206" s="76">
        <f>D10</f>
        <v>9</v>
      </c>
    </row>
    <row r="207" spans="1:4" ht="12.75">
      <c r="A207" s="12" t="s">
        <v>168</v>
      </c>
      <c r="B207" s="13">
        <v>110</v>
      </c>
      <c r="C207" s="14">
        <f>D207*B207/1000</f>
        <v>14.7708</v>
      </c>
      <c r="D207" s="14">
        <f>D194</f>
        <v>134.28</v>
      </c>
    </row>
    <row r="208" spans="1:4" ht="12.75">
      <c r="A208" s="17" t="s">
        <v>169</v>
      </c>
      <c r="B208" s="13">
        <v>140</v>
      </c>
      <c r="C208" s="14">
        <f>D208*B208/1000</f>
        <v>41.479200000000006</v>
      </c>
      <c r="D208" s="14">
        <f>D195</f>
        <v>296.28000000000003</v>
      </c>
    </row>
    <row r="209" spans="1:4" ht="12.75">
      <c r="A209" s="17" t="s">
        <v>170</v>
      </c>
      <c r="B209" s="13">
        <v>15</v>
      </c>
      <c r="C209" s="14">
        <f>D209*B209/1000</f>
        <v>3.1968</v>
      </c>
      <c r="D209" s="14">
        <f>D196</f>
        <v>213.12</v>
      </c>
    </row>
    <row r="210" spans="1:4" ht="12.75">
      <c r="A210" s="17" t="s">
        <v>201</v>
      </c>
      <c r="B210" s="13">
        <v>127</v>
      </c>
      <c r="C210" s="14">
        <f>B210*D210/1000</f>
        <v>37.764720000000004</v>
      </c>
      <c r="D210" s="14">
        <f>16.52*F5*F6</f>
        <v>297.36</v>
      </c>
    </row>
    <row r="211" spans="1:4" ht="12.75">
      <c r="A211" s="7" t="s">
        <v>172</v>
      </c>
      <c r="B211" s="13">
        <f>SUM(B204:B210)</f>
        <v>3982</v>
      </c>
      <c r="C211" s="14">
        <f>SUM(C204:C210)</f>
        <v>158.61152</v>
      </c>
      <c r="D211" s="23">
        <f>C211*1000/B211</f>
        <v>39.83212456052235</v>
      </c>
    </row>
    <row r="214" spans="1:4" ht="12.75" customHeight="1">
      <c r="A214" s="4" t="s">
        <v>202</v>
      </c>
      <c r="B214" s="4"/>
      <c r="C214" s="4"/>
      <c r="D214" s="4"/>
    </row>
    <row r="215" spans="1:4" ht="12.75" customHeight="1">
      <c r="A215" s="7" t="s">
        <v>4</v>
      </c>
      <c r="B215" s="8" t="s">
        <v>5</v>
      </c>
      <c r="C215" s="9" t="s">
        <v>6</v>
      </c>
      <c r="D215" s="10" t="s">
        <v>7</v>
      </c>
    </row>
    <row r="216" spans="1:4" ht="12.75">
      <c r="A216" s="7"/>
      <c r="B216" s="8" t="s">
        <v>9</v>
      </c>
      <c r="C216" s="9" t="s">
        <v>10</v>
      </c>
      <c r="D216" s="10" t="s">
        <v>10</v>
      </c>
    </row>
    <row r="217" spans="1:4" ht="12.75">
      <c r="A217" s="12" t="s">
        <v>167</v>
      </c>
      <c r="B217" s="13">
        <v>1500</v>
      </c>
      <c r="C217" s="14">
        <f>D217*B217/1000</f>
        <v>60</v>
      </c>
      <c r="D217" s="75">
        <v>40</v>
      </c>
    </row>
    <row r="218" spans="1:4" ht="12.75">
      <c r="A218" s="12" t="s">
        <v>121</v>
      </c>
      <c r="B218" s="13">
        <v>1400</v>
      </c>
      <c r="C218" s="14">
        <f>D218*B218/1000</f>
        <v>1.4</v>
      </c>
      <c r="D218" s="76">
        <f>D9</f>
        <v>1</v>
      </c>
    </row>
    <row r="219" spans="1:4" ht="12.75">
      <c r="A219" s="12" t="s">
        <v>12</v>
      </c>
      <c r="B219" s="13">
        <v>650</v>
      </c>
      <c r="C219" s="14"/>
      <c r="D219" s="76">
        <f>D10</f>
        <v>9</v>
      </c>
    </row>
    <row r="220" spans="1:4" ht="12.75">
      <c r="A220" s="12" t="s">
        <v>168</v>
      </c>
      <c r="B220" s="13">
        <v>110</v>
      </c>
      <c r="C220" s="14">
        <f>D220*B220/1000</f>
        <v>14.7708</v>
      </c>
      <c r="D220" s="14">
        <f>D207</f>
        <v>134.28</v>
      </c>
    </row>
    <row r="221" spans="1:4" ht="12.75">
      <c r="A221" s="17" t="s">
        <v>169</v>
      </c>
      <c r="B221" s="13">
        <v>130</v>
      </c>
      <c r="C221" s="14">
        <f>D221*B221/1000</f>
        <v>38.516400000000004</v>
      </c>
      <c r="D221" s="14">
        <f>D208</f>
        <v>296.28000000000003</v>
      </c>
    </row>
    <row r="222" spans="1:4" ht="12.75">
      <c r="A222" s="17" t="s">
        <v>170</v>
      </c>
      <c r="B222" s="13">
        <v>15</v>
      </c>
      <c r="C222" s="14">
        <f>D222*B222/1000</f>
        <v>3.1968</v>
      </c>
      <c r="D222" s="14">
        <f>D209</f>
        <v>213.12</v>
      </c>
    </row>
    <row r="223" spans="1:4" ht="12.75">
      <c r="A223" s="17" t="s">
        <v>203</v>
      </c>
      <c r="B223" s="13">
        <v>125</v>
      </c>
      <c r="C223" s="14">
        <f>B223*D223/1000</f>
        <v>33.525</v>
      </c>
      <c r="D223" s="14">
        <f>14.9*F5*F6</f>
        <v>268.2</v>
      </c>
    </row>
    <row r="224" spans="1:4" ht="12.75">
      <c r="A224" s="7" t="s">
        <v>172</v>
      </c>
      <c r="B224" s="13">
        <f>SUM(B217:B223)</f>
        <v>3930</v>
      </c>
      <c r="C224" s="14">
        <f>SUM(C217:C223)</f>
        <v>151.409</v>
      </c>
      <c r="D224" s="23">
        <f>C224*1000/B224</f>
        <v>38.5264631043257</v>
      </c>
    </row>
    <row r="227" spans="1:4" ht="12.75" customHeight="1">
      <c r="A227" s="4" t="s">
        <v>204</v>
      </c>
      <c r="B227" s="4"/>
      <c r="C227" s="4"/>
      <c r="D227" s="4"/>
    </row>
    <row r="228" spans="1:4" ht="12.75" customHeight="1">
      <c r="A228" s="7" t="s">
        <v>4</v>
      </c>
      <c r="B228" s="8" t="s">
        <v>5</v>
      </c>
      <c r="C228" s="9" t="s">
        <v>6</v>
      </c>
      <c r="D228" s="10" t="s">
        <v>7</v>
      </c>
    </row>
    <row r="229" spans="1:4" ht="12.75">
      <c r="A229" s="7"/>
      <c r="B229" s="8" t="s">
        <v>9</v>
      </c>
      <c r="C229" s="9" t="s">
        <v>10</v>
      </c>
      <c r="D229" s="10" t="s">
        <v>10</v>
      </c>
    </row>
    <row r="230" spans="1:4" ht="12.75">
      <c r="A230" s="12" t="s">
        <v>167</v>
      </c>
      <c r="B230" s="13">
        <v>500</v>
      </c>
      <c r="C230" s="14">
        <f>D230*B230/1000</f>
        <v>40</v>
      </c>
      <c r="D230" s="75">
        <v>80</v>
      </c>
    </row>
    <row r="231" spans="1:4" ht="12.75">
      <c r="A231" s="12" t="s">
        <v>121</v>
      </c>
      <c r="B231" s="13">
        <v>2100</v>
      </c>
      <c r="C231" s="14">
        <f>D231*B231/1000</f>
        <v>2.1</v>
      </c>
      <c r="D231" s="75">
        <v>1</v>
      </c>
    </row>
    <row r="232" spans="1:4" ht="12.75">
      <c r="A232" s="12" t="s">
        <v>12</v>
      </c>
      <c r="B232" s="13">
        <v>800</v>
      </c>
      <c r="C232" s="14"/>
      <c r="D232" s="75">
        <v>9</v>
      </c>
    </row>
    <row r="233" spans="1:4" ht="12.75">
      <c r="A233" s="12" t="s">
        <v>168</v>
      </c>
      <c r="B233" s="13">
        <v>190</v>
      </c>
      <c r="C233" s="14">
        <f>D233*B233/1000</f>
        <v>25.5132</v>
      </c>
      <c r="D233" s="14">
        <f>D11</f>
        <v>134.28</v>
      </c>
    </row>
    <row r="234" spans="1:4" ht="12.75">
      <c r="A234" s="17" t="s">
        <v>169</v>
      </c>
      <c r="B234" s="13">
        <v>130</v>
      </c>
      <c r="C234" s="14">
        <f>D234*B234/1000</f>
        <v>38.516400000000004</v>
      </c>
      <c r="D234" s="14">
        <f>D12</f>
        <v>296.28000000000003</v>
      </c>
    </row>
    <row r="235" spans="1:4" ht="12.75">
      <c r="A235" s="17" t="s">
        <v>170</v>
      </c>
      <c r="B235" s="13">
        <v>15</v>
      </c>
      <c r="C235" s="14">
        <f>D235*B235/1000</f>
        <v>3.1968</v>
      </c>
      <c r="D235" s="14">
        <f>D13</f>
        <v>213.12</v>
      </c>
    </row>
    <row r="236" spans="1:4" ht="12.75">
      <c r="A236" s="17" t="s">
        <v>205</v>
      </c>
      <c r="B236" s="13">
        <v>220</v>
      </c>
      <c r="C236" s="14">
        <f>B236*D236/1000</f>
        <v>73.7352</v>
      </c>
      <c r="D236" s="14">
        <f>18.62*F5*F6</f>
        <v>335.16</v>
      </c>
    </row>
    <row r="237" spans="1:4" ht="12.75">
      <c r="A237" s="7" t="s">
        <v>172</v>
      </c>
      <c r="B237" s="13">
        <f>SUM(B230:B236)</f>
        <v>3955</v>
      </c>
      <c r="C237" s="14">
        <f>SUM(C230:C236)</f>
        <v>183.0616</v>
      </c>
      <c r="D237" s="23">
        <f>C237*1000/B237</f>
        <v>46.2861188369153</v>
      </c>
    </row>
    <row r="241" spans="1:4" ht="12.75" customHeight="1">
      <c r="A241" s="4" t="s">
        <v>206</v>
      </c>
      <c r="B241" s="4"/>
      <c r="C241" s="4"/>
      <c r="D241" s="4"/>
    </row>
    <row r="242" spans="1:4" ht="12.75" customHeight="1">
      <c r="A242" s="7" t="s">
        <v>4</v>
      </c>
      <c r="B242" s="8" t="s">
        <v>5</v>
      </c>
      <c r="C242" s="9" t="s">
        <v>6</v>
      </c>
      <c r="D242" s="10" t="s">
        <v>7</v>
      </c>
    </row>
    <row r="243" spans="1:4" ht="12.75">
      <c r="A243" s="7"/>
      <c r="B243" s="8" t="s">
        <v>9</v>
      </c>
      <c r="C243" s="9" t="s">
        <v>10</v>
      </c>
      <c r="D243" s="10" t="s">
        <v>10</v>
      </c>
    </row>
    <row r="244" spans="1:4" ht="12.75">
      <c r="A244" s="12" t="s">
        <v>167</v>
      </c>
      <c r="B244" s="13">
        <v>1500</v>
      </c>
      <c r="C244" s="14">
        <f>D244*B244/1000</f>
        <v>60</v>
      </c>
      <c r="D244" s="75">
        <v>40</v>
      </c>
    </row>
    <row r="245" spans="1:4" ht="12.75">
      <c r="A245" s="12" t="s">
        <v>121</v>
      </c>
      <c r="B245" s="13">
        <v>1300</v>
      </c>
      <c r="C245" s="14">
        <f>D245*B245/1000</f>
        <v>1.3</v>
      </c>
      <c r="D245" s="76">
        <f>D9</f>
        <v>1</v>
      </c>
    </row>
    <row r="246" spans="1:4" ht="12.75">
      <c r="A246" s="12" t="s">
        <v>12</v>
      </c>
      <c r="B246" s="13">
        <v>630</v>
      </c>
      <c r="C246" s="14"/>
      <c r="D246" s="76">
        <f>D10</f>
        <v>9</v>
      </c>
    </row>
    <row r="247" spans="1:4" ht="12.75">
      <c r="A247" s="12" t="s">
        <v>168</v>
      </c>
      <c r="B247" s="13">
        <v>110</v>
      </c>
      <c r="C247" s="14">
        <f>D247*B247/1000</f>
        <v>14.7708</v>
      </c>
      <c r="D247" s="14">
        <f>D220</f>
        <v>134.28</v>
      </c>
    </row>
    <row r="248" spans="1:4" ht="12.75">
      <c r="A248" s="17" t="s">
        <v>169</v>
      </c>
      <c r="B248" s="13">
        <v>130</v>
      </c>
      <c r="C248" s="14">
        <f>D248*B248/1000</f>
        <v>38.516400000000004</v>
      </c>
      <c r="D248" s="14">
        <f>D221</f>
        <v>296.28000000000003</v>
      </c>
    </row>
    <row r="249" spans="1:4" ht="12.75">
      <c r="A249" s="17" t="s">
        <v>170</v>
      </c>
      <c r="B249" s="13">
        <v>15</v>
      </c>
      <c r="C249" s="14">
        <f>D249*B249/1000</f>
        <v>3.1968</v>
      </c>
      <c r="D249" s="14">
        <f>D222</f>
        <v>213.12</v>
      </c>
    </row>
    <row r="250" spans="1:4" ht="12.75">
      <c r="A250" s="17" t="s">
        <v>207</v>
      </c>
      <c r="B250" s="13">
        <v>121</v>
      </c>
      <c r="C250" s="14">
        <f>B250*D250/1000</f>
        <v>33.62832</v>
      </c>
      <c r="D250" s="14">
        <f>15.44*F5*F6</f>
        <v>277.92</v>
      </c>
    </row>
    <row r="251" spans="1:4" ht="12.75">
      <c r="A251" s="7" t="s">
        <v>172</v>
      </c>
      <c r="B251" s="13">
        <f>SUM(B244:B250)</f>
        <v>3806</v>
      </c>
      <c r="C251" s="14">
        <f>SUM(C244:C250)</f>
        <v>151.41232000000002</v>
      </c>
      <c r="D251" s="23">
        <f>C251*1000/B251</f>
        <v>39.782532842879675</v>
      </c>
    </row>
    <row r="254" spans="1:4" ht="12.75" customHeight="1">
      <c r="A254" s="4" t="s">
        <v>208</v>
      </c>
      <c r="B254" s="4"/>
      <c r="C254" s="4"/>
      <c r="D254" s="4"/>
    </row>
    <row r="255" spans="1:4" ht="12.75" customHeight="1">
      <c r="A255" s="7" t="s">
        <v>4</v>
      </c>
      <c r="B255" s="8" t="s">
        <v>5</v>
      </c>
      <c r="C255" s="9" t="s">
        <v>6</v>
      </c>
      <c r="D255" s="10" t="s">
        <v>7</v>
      </c>
    </row>
    <row r="256" spans="1:4" ht="12.75">
      <c r="A256" s="7"/>
      <c r="B256" s="8" t="s">
        <v>9</v>
      </c>
      <c r="C256" s="9" t="s">
        <v>10</v>
      </c>
      <c r="D256" s="10" t="s">
        <v>10</v>
      </c>
    </row>
    <row r="257" spans="1:4" ht="12.75">
      <c r="A257" s="12" t="s">
        <v>167</v>
      </c>
      <c r="B257" s="13">
        <v>1500</v>
      </c>
      <c r="C257" s="14">
        <f>D257*B257/1000</f>
        <v>60</v>
      </c>
      <c r="D257" s="75">
        <v>40</v>
      </c>
    </row>
    <row r="258" spans="1:4" ht="12.75">
      <c r="A258" s="12" t="s">
        <v>121</v>
      </c>
      <c r="B258" s="13">
        <v>1400</v>
      </c>
      <c r="C258" s="14">
        <f>D258*B258/1000</f>
        <v>1.4</v>
      </c>
      <c r="D258" s="76">
        <f>D9</f>
        <v>1</v>
      </c>
    </row>
    <row r="259" spans="1:4" ht="12.75">
      <c r="A259" s="12" t="s">
        <v>12</v>
      </c>
      <c r="B259" s="13">
        <v>600</v>
      </c>
      <c r="C259" s="14"/>
      <c r="D259" s="76">
        <f>D10</f>
        <v>9</v>
      </c>
    </row>
    <row r="260" spans="1:4" ht="12.75">
      <c r="A260" s="12" t="s">
        <v>168</v>
      </c>
      <c r="B260" s="13">
        <v>110</v>
      </c>
      <c r="C260" s="14">
        <f>D260*B260/1000</f>
        <v>14.7708</v>
      </c>
      <c r="D260" s="14">
        <f>D247</f>
        <v>134.28</v>
      </c>
    </row>
    <row r="261" spans="1:4" ht="12.75">
      <c r="A261" s="17" t="s">
        <v>169</v>
      </c>
      <c r="B261" s="13">
        <v>130</v>
      </c>
      <c r="C261" s="14">
        <f>D261*B261/1000</f>
        <v>38.516400000000004</v>
      </c>
      <c r="D261" s="14">
        <f>D248</f>
        <v>296.28000000000003</v>
      </c>
    </row>
    <row r="262" spans="1:4" ht="12.75">
      <c r="A262" s="17" t="s">
        <v>170</v>
      </c>
      <c r="B262" s="13">
        <v>15</v>
      </c>
      <c r="C262" s="14">
        <f>D262*B262/1000</f>
        <v>3.1968</v>
      </c>
      <c r="D262" s="14">
        <f>D249</f>
        <v>213.12</v>
      </c>
    </row>
    <row r="263" spans="1:4" ht="12.75">
      <c r="A263" s="17" t="s">
        <v>209</v>
      </c>
      <c r="B263" s="13">
        <v>124</v>
      </c>
      <c r="C263" s="14">
        <f>B263*D263/1000</f>
        <v>44.372159999999994</v>
      </c>
      <c r="D263" s="14">
        <f>19.88*F5*F6</f>
        <v>357.84</v>
      </c>
    </row>
    <row r="264" spans="1:4" ht="12.75">
      <c r="A264" s="7" t="s">
        <v>172</v>
      </c>
      <c r="B264" s="13">
        <f>SUM(B257:B263)</f>
        <v>3879</v>
      </c>
      <c r="C264" s="14">
        <f>SUM(C257:C263)</f>
        <v>162.25616</v>
      </c>
      <c r="D264" s="23">
        <f>C264*1000/B264</f>
        <v>41.82937870585202</v>
      </c>
    </row>
    <row r="267" spans="1:4" ht="12.75" customHeight="1">
      <c r="A267" s="4" t="s">
        <v>210</v>
      </c>
      <c r="B267" s="4"/>
      <c r="C267" s="4"/>
      <c r="D267" s="4"/>
    </row>
    <row r="268" spans="1:4" ht="12.75" customHeight="1">
      <c r="A268" s="7" t="s">
        <v>4</v>
      </c>
      <c r="B268" s="8" t="s">
        <v>5</v>
      </c>
      <c r="C268" s="9" t="s">
        <v>6</v>
      </c>
      <c r="D268" s="10" t="s">
        <v>7</v>
      </c>
    </row>
    <row r="269" spans="1:4" ht="12.75">
      <c r="A269" s="7"/>
      <c r="B269" s="8" t="s">
        <v>9</v>
      </c>
      <c r="C269" s="9" t="s">
        <v>10</v>
      </c>
      <c r="D269" s="10" t="s">
        <v>10</v>
      </c>
    </row>
    <row r="270" spans="1:4" ht="12.75">
      <c r="A270" s="12" t="s">
        <v>167</v>
      </c>
      <c r="B270" s="13">
        <v>1500</v>
      </c>
      <c r="C270" s="14">
        <f>D270*B270/1000</f>
        <v>60</v>
      </c>
      <c r="D270" s="75">
        <v>40</v>
      </c>
    </row>
    <row r="271" spans="1:4" ht="12.75">
      <c r="A271" s="12" t="s">
        <v>121</v>
      </c>
      <c r="B271" s="13">
        <v>1300</v>
      </c>
      <c r="C271" s="14">
        <f>D271*B271/1000</f>
        <v>1.3</v>
      </c>
      <c r="D271" s="76">
        <f>D9</f>
        <v>1</v>
      </c>
    </row>
    <row r="272" spans="1:4" ht="12.75">
      <c r="A272" s="12" t="s">
        <v>12</v>
      </c>
      <c r="B272" s="13">
        <v>640</v>
      </c>
      <c r="C272" s="14"/>
      <c r="D272" s="76">
        <f>D10</f>
        <v>9</v>
      </c>
    </row>
    <row r="273" spans="1:4" ht="12.75">
      <c r="A273" s="12" t="s">
        <v>168</v>
      </c>
      <c r="B273" s="13">
        <v>120</v>
      </c>
      <c r="C273" s="14">
        <f>D273*B273/1000</f>
        <v>16.1136</v>
      </c>
      <c r="D273" s="14">
        <f>D260</f>
        <v>134.28</v>
      </c>
    </row>
    <row r="274" spans="1:4" ht="12.75">
      <c r="A274" s="17" t="s">
        <v>169</v>
      </c>
      <c r="B274" s="13">
        <v>130</v>
      </c>
      <c r="C274" s="14">
        <f>D274*B274/1000</f>
        <v>38.516400000000004</v>
      </c>
      <c r="D274" s="14">
        <f>D261</f>
        <v>296.28000000000003</v>
      </c>
    </row>
    <row r="275" spans="1:4" ht="12.75">
      <c r="A275" s="17" t="s">
        <v>170</v>
      </c>
      <c r="B275" s="13">
        <v>15</v>
      </c>
      <c r="C275" s="14">
        <f>D275*B275/1000</f>
        <v>3.1968</v>
      </c>
      <c r="D275" s="14">
        <f>D262</f>
        <v>213.12</v>
      </c>
    </row>
    <row r="276" spans="1:4" ht="12.75">
      <c r="A276" s="17" t="s">
        <v>211</v>
      </c>
      <c r="B276" s="13">
        <v>122</v>
      </c>
      <c r="C276" s="14">
        <f>B276*D276/1000</f>
        <v>45.36936</v>
      </c>
      <c r="D276" s="14">
        <f>20.66*F5*F6</f>
        <v>371.88</v>
      </c>
    </row>
    <row r="277" spans="1:4" ht="12.75">
      <c r="A277" s="7" t="s">
        <v>172</v>
      </c>
      <c r="B277" s="13">
        <f>SUM(B270:B276)</f>
        <v>3827</v>
      </c>
      <c r="C277" s="14">
        <f>SUM(C270:C276)</f>
        <v>164.49616</v>
      </c>
      <c r="D277" s="23">
        <f>C277*1000/B277</f>
        <v>42.983057224980406</v>
      </c>
    </row>
    <row r="280" spans="1:4" ht="12.75" customHeight="1">
      <c r="A280" s="4" t="s">
        <v>212</v>
      </c>
      <c r="B280" s="4"/>
      <c r="C280" s="4"/>
      <c r="D280" s="4"/>
    </row>
    <row r="281" spans="1:4" ht="12.75" customHeight="1">
      <c r="A281" s="7" t="s">
        <v>4</v>
      </c>
      <c r="B281" s="8" t="s">
        <v>5</v>
      </c>
      <c r="C281" s="9" t="s">
        <v>6</v>
      </c>
      <c r="D281" s="10" t="s">
        <v>7</v>
      </c>
    </row>
    <row r="282" spans="1:4" ht="12.75">
      <c r="A282" s="7"/>
      <c r="B282" s="8" t="s">
        <v>9</v>
      </c>
      <c r="C282" s="9" t="s">
        <v>10</v>
      </c>
      <c r="D282" s="10" t="s">
        <v>10</v>
      </c>
    </row>
    <row r="283" spans="1:4" ht="12.75">
      <c r="A283" s="12" t="s">
        <v>167</v>
      </c>
      <c r="B283" s="13">
        <v>1500</v>
      </c>
      <c r="C283" s="14">
        <f>D283*B283/1000</f>
        <v>30</v>
      </c>
      <c r="D283" s="75">
        <v>20</v>
      </c>
    </row>
    <row r="284" spans="1:4" ht="12.75">
      <c r="A284" s="12" t="s">
        <v>121</v>
      </c>
      <c r="B284" s="13">
        <v>1300</v>
      </c>
      <c r="C284" s="14">
        <f>D284*B284/1000</f>
        <v>1.3</v>
      </c>
      <c r="D284" s="76">
        <f>D9</f>
        <v>1</v>
      </c>
    </row>
    <row r="285" spans="1:4" ht="12.75">
      <c r="A285" s="12" t="s">
        <v>12</v>
      </c>
      <c r="B285" s="13">
        <v>640</v>
      </c>
      <c r="C285" s="14"/>
      <c r="D285" s="76">
        <f>D10</f>
        <v>9</v>
      </c>
    </row>
    <row r="286" spans="1:4" ht="12.75">
      <c r="A286" s="12" t="s">
        <v>168</v>
      </c>
      <c r="B286" s="13">
        <v>120</v>
      </c>
      <c r="C286" s="14">
        <f>D286*B286/1000</f>
        <v>16.1136</v>
      </c>
      <c r="D286" s="14">
        <f>D273</f>
        <v>134.28</v>
      </c>
    </row>
    <row r="287" spans="1:4" ht="12.75">
      <c r="A287" s="17" t="s">
        <v>169</v>
      </c>
      <c r="B287" s="13">
        <v>130</v>
      </c>
      <c r="C287" s="14">
        <f>D287*B287/1000</f>
        <v>38.516400000000004</v>
      </c>
      <c r="D287" s="14">
        <f>D274</f>
        <v>296.28000000000003</v>
      </c>
    </row>
    <row r="288" spans="1:4" ht="12.75">
      <c r="A288" s="17" t="s">
        <v>170</v>
      </c>
      <c r="B288" s="13">
        <v>15</v>
      </c>
      <c r="C288" s="14">
        <f>D288*B288/1000</f>
        <v>3.1968</v>
      </c>
      <c r="D288" s="14">
        <f>D275</f>
        <v>213.12</v>
      </c>
    </row>
    <row r="289" spans="1:4" ht="12.75">
      <c r="A289" s="17" t="s">
        <v>213</v>
      </c>
      <c r="B289" s="13">
        <v>122</v>
      </c>
      <c r="C289" s="14">
        <f>B289*D289/1000</f>
        <v>36.14616</v>
      </c>
      <c r="D289" s="14">
        <f>16.46*F5*F6</f>
        <v>296.28000000000003</v>
      </c>
    </row>
    <row r="290" spans="1:4" ht="12.75">
      <c r="A290" s="7" t="s">
        <v>172</v>
      </c>
      <c r="B290" s="13">
        <f>SUM(B283:B289)</f>
        <v>3827</v>
      </c>
      <c r="C290" s="14">
        <f>SUM(C283:C289)</f>
        <v>125.27296000000001</v>
      </c>
      <c r="D290" s="23">
        <f>C290*1000/B290</f>
        <v>32.73398484452574</v>
      </c>
    </row>
  </sheetData>
  <sheetProtection selectLockedCells="1" selectUnlockedCells="1"/>
  <mergeCells count="45">
    <mergeCell ref="A2:F2"/>
    <mergeCell ref="A5:D5"/>
    <mergeCell ref="A6:A7"/>
    <mergeCell ref="A18:D18"/>
    <mergeCell ref="A19:A20"/>
    <mergeCell ref="A31:D31"/>
    <mergeCell ref="A32:A33"/>
    <mergeCell ref="A44:D44"/>
    <mergeCell ref="A45:A46"/>
    <mergeCell ref="A57:D57"/>
    <mergeCell ref="A58:A59"/>
    <mergeCell ref="A70:D70"/>
    <mergeCell ref="A71:A72"/>
    <mergeCell ref="A83:D83"/>
    <mergeCell ref="A84:A85"/>
    <mergeCell ref="A96:D96"/>
    <mergeCell ref="A97:A98"/>
    <mergeCell ref="A110:D110"/>
    <mergeCell ref="A111:A112"/>
    <mergeCell ref="A122:D122"/>
    <mergeCell ref="A123:A124"/>
    <mergeCell ref="A135:D135"/>
    <mergeCell ref="A136:A137"/>
    <mergeCell ref="A148:D148"/>
    <mergeCell ref="A149:A150"/>
    <mergeCell ref="A162:D162"/>
    <mergeCell ref="A163:A164"/>
    <mergeCell ref="A175:D175"/>
    <mergeCell ref="A176:A177"/>
    <mergeCell ref="A188:D188"/>
    <mergeCell ref="A189:A190"/>
    <mergeCell ref="A201:D201"/>
    <mergeCell ref="A202:A203"/>
    <mergeCell ref="A214:D214"/>
    <mergeCell ref="A215:A216"/>
    <mergeCell ref="A227:D227"/>
    <mergeCell ref="A228:A229"/>
    <mergeCell ref="A241:D241"/>
    <mergeCell ref="A242:A243"/>
    <mergeCell ref="A254:D254"/>
    <mergeCell ref="A255:A256"/>
    <mergeCell ref="A267:D267"/>
    <mergeCell ref="A268:A269"/>
    <mergeCell ref="A280:D280"/>
    <mergeCell ref="A281:A28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13"/>
  <sheetViews>
    <sheetView zoomScale="119" zoomScaleNormal="119" workbookViewId="0" topLeftCell="A1">
      <selection activeCell="A1" sqref="A1"/>
    </sheetView>
  </sheetViews>
  <sheetFormatPr defaultColWidth="12.57421875" defaultRowHeight="12.75"/>
  <cols>
    <col min="1" max="1" width="16.421875" style="0" customWidth="1"/>
    <col min="2" max="3" width="11.57421875" style="0" customWidth="1"/>
    <col min="4" max="4" width="8.140625" style="0" customWidth="1"/>
    <col min="5" max="16384" width="11.57421875" style="0" customWidth="1"/>
  </cols>
  <sheetData>
    <row r="2" spans="1:4" ht="12.75" customHeight="1">
      <c r="A2" s="73" t="s">
        <v>214</v>
      </c>
      <c r="B2" s="73"/>
      <c r="C2" s="73"/>
      <c r="D2" s="73"/>
    </row>
    <row r="3" ht="12.75">
      <c r="A3" s="79"/>
    </row>
    <row r="4" spans="1:4" ht="12.75" customHeight="1">
      <c r="A4" s="41" t="s">
        <v>115</v>
      </c>
      <c r="B4" s="41"/>
      <c r="C4" s="41"/>
      <c r="D4" s="41"/>
    </row>
    <row r="5" spans="1:4" ht="12.75" customHeight="1">
      <c r="A5" s="7" t="s">
        <v>4</v>
      </c>
      <c r="B5" s="8" t="s">
        <v>5</v>
      </c>
      <c r="C5" s="42" t="s">
        <v>5</v>
      </c>
      <c r="D5" s="43">
        <v>4500</v>
      </c>
    </row>
    <row r="6" spans="1:4" ht="12.75">
      <c r="A6" s="7"/>
      <c r="B6" s="8" t="s">
        <v>9</v>
      </c>
      <c r="C6" s="42" t="s">
        <v>9</v>
      </c>
      <c r="D6" s="43"/>
    </row>
    <row r="7" spans="1:3" ht="12.75">
      <c r="A7" s="17" t="s">
        <v>121</v>
      </c>
      <c r="B7" s="13">
        <v>2000</v>
      </c>
      <c r="C7" s="80">
        <f>B7*D5/B13</f>
        <v>3125</v>
      </c>
    </row>
    <row r="8" spans="1:3" ht="12.75">
      <c r="A8" s="17" t="s">
        <v>12</v>
      </c>
      <c r="B8" s="13">
        <v>480</v>
      </c>
      <c r="C8" s="80">
        <f>B8*D5/B13</f>
        <v>750</v>
      </c>
    </row>
    <row r="9" spans="1:3" ht="12.75">
      <c r="A9" s="17" t="s">
        <v>215</v>
      </c>
      <c r="B9" s="13">
        <v>100</v>
      </c>
      <c r="C9" s="80">
        <f>B9*D5/B13</f>
        <v>156.25</v>
      </c>
    </row>
    <row r="10" spans="1:3" ht="12.75">
      <c r="A10" s="17" t="s">
        <v>216</v>
      </c>
      <c r="B10" s="13">
        <v>100</v>
      </c>
      <c r="C10" s="80">
        <f>B10*D5/B13</f>
        <v>156.25</v>
      </c>
    </row>
    <row r="11" spans="1:3" ht="12.75">
      <c r="A11" s="17" t="s">
        <v>217</v>
      </c>
      <c r="B11" s="13">
        <v>200</v>
      </c>
      <c r="C11" s="80">
        <f>B11*D5/B13</f>
        <v>312.5</v>
      </c>
    </row>
    <row r="12" spans="1:3" ht="12.75">
      <c r="A12" s="17"/>
      <c r="B12" s="13"/>
      <c r="C12" s="80"/>
    </row>
    <row r="13" spans="1:3" ht="12.75">
      <c r="A13" s="7" t="s">
        <v>218</v>
      </c>
      <c r="B13" s="20">
        <f>SUM(B7:B11)</f>
        <v>2880</v>
      </c>
      <c r="C13" s="81">
        <f>SUM(C7:C11)</f>
        <v>4500</v>
      </c>
    </row>
  </sheetData>
  <sheetProtection selectLockedCells="1" selectUnlockedCells="1"/>
  <mergeCells count="4">
    <mergeCell ref="A2:D2"/>
    <mergeCell ref="A4:D4"/>
    <mergeCell ref="A5:A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26"/>
  <sheetViews>
    <sheetView zoomScale="119" zoomScaleNormal="119" workbookViewId="0" topLeftCell="A1">
      <selection activeCell="F5" sqref="F5"/>
    </sheetView>
  </sheetViews>
  <sheetFormatPr defaultColWidth="12.57421875" defaultRowHeight="12.75"/>
  <cols>
    <col min="1" max="1" width="25.8515625" style="1" customWidth="1"/>
    <col min="2" max="16384" width="11.57421875" style="0" customWidth="1"/>
  </cols>
  <sheetData>
    <row r="2" spans="1:4" ht="12.75" customHeight="1">
      <c r="A2" s="2" t="s">
        <v>219</v>
      </c>
      <c r="B2" s="2"/>
      <c r="C2" s="2"/>
      <c r="D2" s="2"/>
    </row>
    <row r="4" spans="1:6" ht="12.75" customHeight="1">
      <c r="A4" s="4" t="s">
        <v>220</v>
      </c>
      <c r="B4" s="4"/>
      <c r="C4" s="4"/>
      <c r="D4" s="4"/>
      <c r="E4" s="5" t="s">
        <v>2</v>
      </c>
      <c r="F4" s="6">
        <v>18</v>
      </c>
    </row>
    <row r="5" spans="1:6" ht="12.75" customHeight="1">
      <c r="A5" s="7" t="s">
        <v>4</v>
      </c>
      <c r="B5" s="8" t="s">
        <v>5</v>
      </c>
      <c r="C5" s="9" t="s">
        <v>6</v>
      </c>
      <c r="D5" s="10" t="s">
        <v>7</v>
      </c>
      <c r="E5" s="11" t="s">
        <v>8</v>
      </c>
      <c r="F5" s="11">
        <v>1</v>
      </c>
    </row>
    <row r="6" spans="1:4" ht="12.75">
      <c r="A6" s="7"/>
      <c r="B6" s="8" t="s">
        <v>9</v>
      </c>
      <c r="C6" s="9" t="s">
        <v>10</v>
      </c>
      <c r="D6" s="10" t="s">
        <v>10</v>
      </c>
    </row>
    <row r="7" spans="1:4" ht="12.75">
      <c r="A7" s="12" t="s">
        <v>121</v>
      </c>
      <c r="B7" s="13">
        <v>2000</v>
      </c>
      <c r="C7" s="14">
        <f>D7*B7/1000</f>
        <v>2</v>
      </c>
      <c r="D7" s="75">
        <v>1</v>
      </c>
    </row>
    <row r="8" spans="1:4" ht="12.75">
      <c r="A8" s="12" t="s">
        <v>12</v>
      </c>
      <c r="B8" s="13">
        <v>480</v>
      </c>
      <c r="C8" s="14">
        <f>D8*B8/1000</f>
        <v>4.8</v>
      </c>
      <c r="D8" s="75">
        <v>10</v>
      </c>
    </row>
    <row r="9" spans="1:4" ht="12.75">
      <c r="A9" s="17" t="s">
        <v>221</v>
      </c>
      <c r="B9" s="13">
        <v>100</v>
      </c>
      <c r="C9" s="14">
        <f>D9*B9/1000</f>
        <v>13.428</v>
      </c>
      <c r="D9" s="14">
        <f>7.46*F4*F5</f>
        <v>134.28</v>
      </c>
    </row>
    <row r="10" spans="1:4" ht="12.75">
      <c r="A10" s="17" t="s">
        <v>222</v>
      </c>
      <c r="B10" s="13">
        <v>100</v>
      </c>
      <c r="C10" s="14">
        <f>D10*B10/1000</f>
        <v>29.628000000000004</v>
      </c>
      <c r="D10" s="14">
        <f>16.46*F4*F5</f>
        <v>296.28000000000003</v>
      </c>
    </row>
    <row r="11" spans="1:4" ht="12.75">
      <c r="A11" s="7" t="s">
        <v>172</v>
      </c>
      <c r="B11" s="13">
        <f>SUM(B7:B10)</f>
        <v>2680</v>
      </c>
      <c r="C11" s="14">
        <f>SUM(C7:C10)</f>
        <v>49.85600000000001</v>
      </c>
      <c r="D11" s="23">
        <f>C11*1000/B11</f>
        <v>18.60298507462687</v>
      </c>
    </row>
    <row r="12" spans="1:4" ht="12.75">
      <c r="A12" s="82"/>
      <c r="B12" s="78"/>
      <c r="C12" s="59"/>
      <c r="D12" s="60"/>
    </row>
    <row r="13" spans="1:4" ht="12.75">
      <c r="A13" s="82"/>
      <c r="B13" s="78"/>
      <c r="C13" s="59"/>
      <c r="D13" s="59"/>
    </row>
    <row r="14" spans="1:4" ht="12.75" customHeight="1">
      <c r="A14" s="83" t="s">
        <v>223</v>
      </c>
      <c r="B14" s="83"/>
      <c r="C14" s="83"/>
      <c r="D14" s="83"/>
    </row>
    <row r="15" spans="1:4" ht="12.75">
      <c r="A15" s="1" t="s">
        <v>220</v>
      </c>
      <c r="B15">
        <v>1000</v>
      </c>
      <c r="C15" s="84">
        <f>D15*B15/1000</f>
        <v>18.60298507462687</v>
      </c>
      <c r="D15" s="84">
        <f>D11</f>
        <v>18.60298507462687</v>
      </c>
    </row>
    <row r="16" spans="1:4" ht="12.75">
      <c r="A16" s="24" t="s">
        <v>224</v>
      </c>
      <c r="B16" s="85">
        <v>70</v>
      </c>
      <c r="C16" s="26">
        <f>D16*B16/1000</f>
        <v>19.000799999999998</v>
      </c>
      <c r="D16" s="26">
        <f>15.08*F4*F5</f>
        <v>271.44</v>
      </c>
    </row>
    <row r="17" spans="1:4" ht="12.75">
      <c r="A17" s="86" t="s">
        <v>172</v>
      </c>
      <c r="B17" s="85">
        <f>SUM(B15:B16)</f>
        <v>1070</v>
      </c>
      <c r="C17" s="26">
        <f>SUM(C15:C16)</f>
        <v>37.60378507462687</v>
      </c>
      <c r="D17" s="29">
        <f>C17*1000/B17</f>
        <v>35.143724368810155</v>
      </c>
    </row>
    <row r="18" spans="1:4" ht="12.75">
      <c r="A18" s="87"/>
      <c r="B18" s="31"/>
      <c r="C18" s="31"/>
      <c r="D18" s="32"/>
    </row>
    <row r="19" spans="1:4" ht="12.75">
      <c r="A19" s="87"/>
      <c r="B19" s="31"/>
      <c r="C19" s="31"/>
      <c r="D19" s="32"/>
    </row>
    <row r="20" spans="1:4" ht="12.75" customHeight="1">
      <c r="A20" s="88" t="s">
        <v>225</v>
      </c>
      <c r="B20" s="88"/>
      <c r="C20" s="88"/>
      <c r="D20" s="88"/>
    </row>
    <row r="21" spans="1:4" ht="12.75" customHeight="1">
      <c r="A21" s="7" t="s">
        <v>4</v>
      </c>
      <c r="B21" s="8" t="s">
        <v>5</v>
      </c>
      <c r="C21" s="9" t="s">
        <v>6</v>
      </c>
      <c r="D21" s="10" t="s">
        <v>7</v>
      </c>
    </row>
    <row r="22" spans="1:4" ht="12.75">
      <c r="A22" s="7"/>
      <c r="B22" s="8" t="s">
        <v>9</v>
      </c>
      <c r="C22" s="9" t="s">
        <v>10</v>
      </c>
      <c r="D22" s="10" t="s">
        <v>10</v>
      </c>
    </row>
    <row r="23" spans="1:4" ht="12.75">
      <c r="A23" s="1" t="s">
        <v>220</v>
      </c>
      <c r="B23">
        <v>1000</v>
      </c>
      <c r="C23" s="84">
        <f>D23*B23/1000</f>
        <v>18.60298507462687</v>
      </c>
      <c r="D23" s="84">
        <f>D11</f>
        <v>18.60298507462687</v>
      </c>
    </row>
    <row r="24" spans="1:4" ht="12.75">
      <c r="A24" s="24" t="s">
        <v>226</v>
      </c>
      <c r="B24" s="85">
        <v>70</v>
      </c>
      <c r="C24" s="26">
        <f>D24*B24/1000</f>
        <v>19.3032</v>
      </c>
      <c r="D24" s="26">
        <f>15.32*F4*F5</f>
        <v>275.76</v>
      </c>
    </row>
    <row r="25" spans="1:4" ht="12.75">
      <c r="A25" s="89" t="s">
        <v>172</v>
      </c>
      <c r="B25" s="85">
        <f>SUM(B23:B24)</f>
        <v>1070</v>
      </c>
      <c r="C25" s="26">
        <f>SUM(C7:C10)+C24</f>
        <v>69.15920000000001</v>
      </c>
      <c r="D25" s="29">
        <f>C25*1000/B25</f>
        <v>64.6347663551402</v>
      </c>
    </row>
    <row r="26" spans="1:4" ht="12.75">
      <c r="A26" s="87"/>
      <c r="B26" s="31"/>
      <c r="C26" s="31"/>
      <c r="D26" s="32"/>
    </row>
    <row r="27" spans="1:4" ht="12.75">
      <c r="A27" s="87"/>
      <c r="B27" s="31"/>
      <c r="C27" s="31"/>
      <c r="D27" s="32"/>
    </row>
    <row r="28" spans="1:4" ht="12.75" customHeight="1">
      <c r="A28" s="88" t="s">
        <v>227</v>
      </c>
      <c r="B28" s="88"/>
      <c r="C28" s="88"/>
      <c r="D28" s="88"/>
    </row>
    <row r="29" spans="1:4" ht="12.75" customHeight="1">
      <c r="A29" s="7" t="s">
        <v>4</v>
      </c>
      <c r="B29" s="8" t="s">
        <v>5</v>
      </c>
      <c r="C29" s="9" t="s">
        <v>6</v>
      </c>
      <c r="D29" s="10" t="s">
        <v>7</v>
      </c>
    </row>
    <row r="30" spans="1:4" ht="12.75">
      <c r="A30" s="7"/>
      <c r="B30" s="8" t="s">
        <v>9</v>
      </c>
      <c r="C30" s="9" t="s">
        <v>10</v>
      </c>
      <c r="D30" s="10" t="s">
        <v>10</v>
      </c>
    </row>
    <row r="31" spans="1:4" ht="12.75">
      <c r="A31" s="1" t="s">
        <v>220</v>
      </c>
      <c r="B31">
        <v>1000</v>
      </c>
      <c r="C31" s="84">
        <f>D31*B31/1000</f>
        <v>18.60298507462687</v>
      </c>
      <c r="D31" s="84">
        <f>D11</f>
        <v>18.60298507462687</v>
      </c>
    </row>
    <row r="32" spans="1:4" ht="12.75">
      <c r="A32" s="24" t="s">
        <v>228</v>
      </c>
      <c r="B32" s="85">
        <v>70</v>
      </c>
      <c r="C32" s="26">
        <f>B32*D32/1000</f>
        <v>20.1348</v>
      </c>
      <c r="D32" s="26">
        <f>15.98*F4*F5</f>
        <v>287.64</v>
      </c>
    </row>
    <row r="33" spans="1:4" ht="12.75">
      <c r="A33" s="89" t="s">
        <v>229</v>
      </c>
      <c r="B33" s="85">
        <f>SUM(B31:B32)</f>
        <v>1070</v>
      </c>
      <c r="C33" s="26">
        <f>SUM(C31:C32)</f>
        <v>38.73778507462687</v>
      </c>
      <c r="D33" s="29">
        <f>C33*1000/B33</f>
        <v>36.20353745292231</v>
      </c>
    </row>
    <row r="37" spans="1:4" ht="12.75" customHeight="1">
      <c r="A37" s="88" t="s">
        <v>230</v>
      </c>
      <c r="B37" s="88"/>
      <c r="C37" s="88"/>
      <c r="D37" s="88"/>
    </row>
    <row r="38" spans="1:4" ht="12.75" customHeight="1">
      <c r="A38" s="7" t="s">
        <v>4</v>
      </c>
      <c r="B38" s="8" t="s">
        <v>5</v>
      </c>
      <c r="C38" s="9" t="s">
        <v>6</v>
      </c>
      <c r="D38" s="10" t="s">
        <v>7</v>
      </c>
    </row>
    <row r="39" spans="1:4" ht="12.75">
      <c r="A39" s="7"/>
      <c r="B39" s="8" t="s">
        <v>9</v>
      </c>
      <c r="C39" s="9" t="s">
        <v>10</v>
      </c>
      <c r="D39" s="10" t="s">
        <v>10</v>
      </c>
    </row>
    <row r="40" spans="1:4" ht="12.75">
      <c r="A40" s="1" t="s">
        <v>220</v>
      </c>
      <c r="B40">
        <v>1000</v>
      </c>
      <c r="C40" s="84">
        <f>D40*B40/1000</f>
        <v>18.60298507462687</v>
      </c>
      <c r="D40" s="84">
        <f>D11</f>
        <v>18.60298507462687</v>
      </c>
    </row>
    <row r="41" spans="1:4" ht="12.75">
      <c r="A41" s="24" t="s">
        <v>231</v>
      </c>
      <c r="B41" s="85">
        <v>70</v>
      </c>
      <c r="C41" s="26">
        <f>B41*D41/1000</f>
        <v>20.966399999999997</v>
      </c>
      <c r="D41" s="26">
        <f>16.64*F4*F5</f>
        <v>299.52</v>
      </c>
    </row>
    <row r="42" spans="1:4" ht="12.75">
      <c r="A42" s="89" t="s">
        <v>229</v>
      </c>
      <c r="B42" s="85">
        <f>SUM(B40:B41)</f>
        <v>1070</v>
      </c>
      <c r="C42" s="26">
        <f>SUM(C40:C41)</f>
        <v>39.569385074626865</v>
      </c>
      <c r="D42" s="29">
        <f>C42*1000/B42</f>
        <v>36.98073371460455</v>
      </c>
    </row>
    <row r="45" spans="1:4" ht="12.75" customHeight="1">
      <c r="A45" s="88" t="s">
        <v>232</v>
      </c>
      <c r="B45" s="88"/>
      <c r="C45" s="88"/>
      <c r="D45" s="88"/>
    </row>
    <row r="46" spans="1:4" ht="12.75" customHeight="1">
      <c r="A46" s="7" t="s">
        <v>4</v>
      </c>
      <c r="B46" s="8" t="s">
        <v>5</v>
      </c>
      <c r="C46" s="9" t="s">
        <v>6</v>
      </c>
      <c r="D46" s="10" t="s">
        <v>7</v>
      </c>
    </row>
    <row r="47" spans="1:4" ht="12.75">
      <c r="A47" s="7"/>
      <c r="B47" s="8" t="s">
        <v>9</v>
      </c>
      <c r="C47" s="9" t="s">
        <v>10</v>
      </c>
      <c r="D47" s="10" t="s">
        <v>10</v>
      </c>
    </row>
    <row r="48" spans="1:4" ht="12.75">
      <c r="A48" s="1" t="s">
        <v>220</v>
      </c>
      <c r="B48">
        <v>1000</v>
      </c>
      <c r="C48" s="84">
        <f>D48*B48/1000</f>
        <v>18.60298507462687</v>
      </c>
      <c r="D48" s="84">
        <f>D11</f>
        <v>18.60298507462687</v>
      </c>
    </row>
    <row r="49" spans="1:4" ht="12.75">
      <c r="A49" s="24" t="s">
        <v>233</v>
      </c>
      <c r="B49" s="85">
        <v>70</v>
      </c>
      <c r="C49" s="26">
        <f>B49*D49/1000</f>
        <v>20.8152</v>
      </c>
      <c r="D49" s="26">
        <f>16.52*F4*F5</f>
        <v>297.36</v>
      </c>
    </row>
    <row r="50" spans="1:4" ht="12.75">
      <c r="A50" s="89" t="s">
        <v>229</v>
      </c>
      <c r="B50" s="85">
        <f>SUM(B48:B49)</f>
        <v>1070</v>
      </c>
      <c r="C50" s="26">
        <f>SUM(C48:C49)</f>
        <v>39.41818507462687</v>
      </c>
      <c r="D50" s="29">
        <f>C50*1000/B50</f>
        <v>36.839425303389596</v>
      </c>
    </row>
    <row r="53" spans="1:4" ht="12.75" customHeight="1">
      <c r="A53" s="88" t="s">
        <v>234</v>
      </c>
      <c r="B53" s="88"/>
      <c r="C53" s="88"/>
      <c r="D53" s="88"/>
    </row>
    <row r="54" spans="1:4" ht="12.75" customHeight="1">
      <c r="A54" s="7" t="s">
        <v>4</v>
      </c>
      <c r="B54" s="8" t="s">
        <v>5</v>
      </c>
      <c r="C54" s="9" t="s">
        <v>6</v>
      </c>
      <c r="D54" s="10" t="s">
        <v>7</v>
      </c>
    </row>
    <row r="55" spans="1:4" ht="12.75">
      <c r="A55" s="7"/>
      <c r="B55" s="8" t="s">
        <v>9</v>
      </c>
      <c r="C55" s="9" t="s">
        <v>10</v>
      </c>
      <c r="D55" s="10" t="s">
        <v>10</v>
      </c>
    </row>
    <row r="56" spans="1:4" ht="12.75">
      <c r="A56" s="1" t="s">
        <v>220</v>
      </c>
      <c r="B56">
        <v>1000</v>
      </c>
      <c r="C56" s="84">
        <f>D56*B56/1000</f>
        <v>18.60298507462687</v>
      </c>
      <c r="D56" s="84">
        <f>D11</f>
        <v>18.60298507462687</v>
      </c>
    </row>
    <row r="57" spans="1:4" ht="12.75">
      <c r="A57" s="24" t="s">
        <v>235</v>
      </c>
      <c r="B57" s="85">
        <v>70</v>
      </c>
      <c r="C57" s="26">
        <f>B57*D57/1000</f>
        <v>20.9916</v>
      </c>
      <c r="D57" s="26">
        <f>16.66*F4*F5</f>
        <v>299.88</v>
      </c>
    </row>
    <row r="58" spans="1:4" ht="12.75">
      <c r="A58" s="89" t="s">
        <v>229</v>
      </c>
      <c r="B58" s="85">
        <f>SUM(B56:B57)</f>
        <v>1070</v>
      </c>
      <c r="C58" s="26">
        <f>SUM(C56:C57)</f>
        <v>39.59458507462686</v>
      </c>
      <c r="D58" s="29">
        <f>C58*1000/B58</f>
        <v>37.0042851164737</v>
      </c>
    </row>
    <row r="61" spans="1:4" ht="12.75" customHeight="1">
      <c r="A61" s="88" t="s">
        <v>236</v>
      </c>
      <c r="B61" s="88"/>
      <c r="C61" s="88"/>
      <c r="D61" s="88"/>
    </row>
    <row r="62" spans="1:4" ht="12.75" customHeight="1">
      <c r="A62" s="7" t="s">
        <v>4</v>
      </c>
      <c r="B62" s="8" t="s">
        <v>5</v>
      </c>
      <c r="C62" s="9" t="s">
        <v>6</v>
      </c>
      <c r="D62" s="10" t="s">
        <v>7</v>
      </c>
    </row>
    <row r="63" spans="1:4" ht="12.75">
      <c r="A63" s="7"/>
      <c r="B63" s="8" t="s">
        <v>9</v>
      </c>
      <c r="C63" s="9" t="s">
        <v>10</v>
      </c>
      <c r="D63" s="10" t="s">
        <v>10</v>
      </c>
    </row>
    <row r="64" spans="1:4" ht="12.75">
      <c r="A64" s="1" t="s">
        <v>220</v>
      </c>
      <c r="B64">
        <v>1000</v>
      </c>
      <c r="C64" s="84">
        <f>D64*B64/1000</f>
        <v>18.60298507462687</v>
      </c>
      <c r="D64" s="84">
        <f>D11</f>
        <v>18.60298507462687</v>
      </c>
    </row>
    <row r="65" spans="1:4" ht="12.75">
      <c r="A65" s="24" t="s">
        <v>237</v>
      </c>
      <c r="B65" s="85">
        <v>70</v>
      </c>
      <c r="C65" s="26">
        <f>B65*D65/1000</f>
        <v>22.100399999999997</v>
      </c>
      <c r="D65" s="26">
        <f>17.54*F4*F5</f>
        <v>315.71999999999997</v>
      </c>
    </row>
    <row r="66" spans="1:4" ht="12.75">
      <c r="A66" s="89" t="s">
        <v>229</v>
      </c>
      <c r="B66" s="85">
        <f>SUM(B64:B65)</f>
        <v>1070</v>
      </c>
      <c r="C66" s="26">
        <f>SUM(C64:C65)</f>
        <v>40.703385074626866</v>
      </c>
      <c r="D66" s="29">
        <f>C66*1000/B66</f>
        <v>38.0405467987167</v>
      </c>
    </row>
    <row r="69" spans="1:4" ht="12.75" customHeight="1">
      <c r="A69" s="88" t="s">
        <v>238</v>
      </c>
      <c r="B69" s="88"/>
      <c r="C69" s="88"/>
      <c r="D69" s="88"/>
    </row>
    <row r="70" spans="1:4" ht="12.75" customHeight="1">
      <c r="A70" s="7" t="s">
        <v>4</v>
      </c>
      <c r="B70" s="8" t="s">
        <v>5</v>
      </c>
      <c r="C70" s="9" t="s">
        <v>6</v>
      </c>
      <c r="D70" s="10" t="s">
        <v>7</v>
      </c>
    </row>
    <row r="71" spans="1:4" ht="12.75">
      <c r="A71" s="7"/>
      <c r="B71" s="8" t="s">
        <v>9</v>
      </c>
      <c r="C71" s="9" t="s">
        <v>10</v>
      </c>
      <c r="D71" s="10" t="s">
        <v>10</v>
      </c>
    </row>
    <row r="72" spans="1:4" ht="12.75">
      <c r="A72" s="1" t="s">
        <v>220</v>
      </c>
      <c r="B72">
        <v>1000</v>
      </c>
      <c r="C72" s="84">
        <f>D72*B72/1000</f>
        <v>18.60298507462687</v>
      </c>
      <c r="D72" s="84">
        <f>D11</f>
        <v>18.60298507462687</v>
      </c>
    </row>
    <row r="73" spans="1:4" ht="12.75">
      <c r="A73" s="24" t="s">
        <v>239</v>
      </c>
      <c r="B73" s="85">
        <v>70</v>
      </c>
      <c r="C73" s="26">
        <f>B73*D73/1000</f>
        <v>20.8152</v>
      </c>
      <c r="D73" s="26">
        <f>16.52*F4*F5</f>
        <v>297.36</v>
      </c>
    </row>
    <row r="74" spans="1:4" ht="12.75">
      <c r="A74" s="89" t="s">
        <v>229</v>
      </c>
      <c r="B74" s="85">
        <f>SUM(B72:B73)</f>
        <v>1070</v>
      </c>
      <c r="C74" s="26">
        <f>SUM(C72:C73)</f>
        <v>39.41818507462687</v>
      </c>
      <c r="D74" s="29">
        <f>C74*1000/B74</f>
        <v>36.839425303389596</v>
      </c>
    </row>
    <row r="77" spans="1:4" ht="12.75" customHeight="1">
      <c r="A77" s="88" t="s">
        <v>240</v>
      </c>
      <c r="B77" s="88"/>
      <c r="C77" s="88"/>
      <c r="D77" s="88"/>
    </row>
    <row r="78" spans="1:4" ht="12.75" customHeight="1">
      <c r="A78" s="7" t="s">
        <v>4</v>
      </c>
      <c r="B78" s="8" t="s">
        <v>5</v>
      </c>
      <c r="C78" s="9" t="s">
        <v>6</v>
      </c>
      <c r="D78" s="10" t="s">
        <v>7</v>
      </c>
    </row>
    <row r="79" spans="1:4" ht="12.75">
      <c r="A79" s="7"/>
      <c r="B79" s="8" t="s">
        <v>9</v>
      </c>
      <c r="C79" s="9" t="s">
        <v>10</v>
      </c>
      <c r="D79" s="10" t="s">
        <v>10</v>
      </c>
    </row>
    <row r="80" spans="1:4" ht="12.75">
      <c r="A80" s="1" t="s">
        <v>220</v>
      </c>
      <c r="B80">
        <v>1000</v>
      </c>
      <c r="C80" s="84">
        <f>D80*B80/1000</f>
        <v>18.60298507462687</v>
      </c>
      <c r="D80" s="84">
        <f>D11</f>
        <v>18.60298507462687</v>
      </c>
    </row>
    <row r="81" spans="1:4" ht="12.75">
      <c r="A81" s="24" t="s">
        <v>241</v>
      </c>
      <c r="B81" s="85">
        <v>70</v>
      </c>
      <c r="C81" s="26">
        <f>B81*D81/1000</f>
        <v>20.739600000000003</v>
      </c>
      <c r="D81" s="26">
        <f>16.46*F4*F5</f>
        <v>296.28000000000003</v>
      </c>
    </row>
    <row r="82" spans="1:4" ht="12.75">
      <c r="A82" s="89" t="s">
        <v>229</v>
      </c>
      <c r="B82" s="85">
        <f>SUM(B80:B81)</f>
        <v>1070</v>
      </c>
      <c r="C82" s="26">
        <f>SUM(C80:C81)</f>
        <v>39.34258507462687</v>
      </c>
      <c r="D82" s="29">
        <f>C82*1000/B82</f>
        <v>36.76877109778212</v>
      </c>
    </row>
    <row r="85" spans="1:4" ht="12.75" customHeight="1">
      <c r="A85" s="88" t="s">
        <v>242</v>
      </c>
      <c r="B85" s="88"/>
      <c r="C85" s="88"/>
      <c r="D85" s="88"/>
    </row>
    <row r="86" spans="1:4" ht="12.75" customHeight="1">
      <c r="A86" s="7" t="s">
        <v>4</v>
      </c>
      <c r="B86" s="8" t="s">
        <v>5</v>
      </c>
      <c r="C86" s="9" t="s">
        <v>6</v>
      </c>
      <c r="D86" s="10" t="s">
        <v>7</v>
      </c>
    </row>
    <row r="87" spans="1:4" ht="12.75">
      <c r="A87" s="7"/>
      <c r="B87" s="8" t="s">
        <v>9</v>
      </c>
      <c r="C87" s="9" t="s">
        <v>10</v>
      </c>
      <c r="D87" s="10" t="s">
        <v>10</v>
      </c>
    </row>
    <row r="88" spans="1:4" ht="12.75">
      <c r="A88" s="1" t="s">
        <v>220</v>
      </c>
      <c r="B88">
        <v>1000</v>
      </c>
      <c r="C88" s="84">
        <f>D88*B88/1000</f>
        <v>18.60298507462687</v>
      </c>
      <c r="D88" s="84">
        <f>D11</f>
        <v>18.60298507462687</v>
      </c>
    </row>
    <row r="89" spans="1:4" ht="12.75">
      <c r="A89" s="24" t="s">
        <v>243</v>
      </c>
      <c r="B89" s="85">
        <v>70</v>
      </c>
      <c r="C89" s="26">
        <f>B89*D89/1000</f>
        <v>19.681199999999997</v>
      </c>
      <c r="D89" s="26">
        <f>15.62*F4*F5</f>
        <v>281.15999999999997</v>
      </c>
    </row>
    <row r="90" spans="1:4" ht="12.75">
      <c r="A90" s="89" t="s">
        <v>229</v>
      </c>
      <c r="B90" s="85">
        <f>SUM(B88:B89)</f>
        <v>1070</v>
      </c>
      <c r="C90" s="26">
        <f>SUM(C88:C89)</f>
        <v>38.28418507462686</v>
      </c>
      <c r="D90" s="29">
        <f>C90*1000/B90</f>
        <v>35.77961221927744</v>
      </c>
    </row>
    <row r="93" spans="1:4" ht="12.75" customHeight="1">
      <c r="A93" s="88" t="s">
        <v>244</v>
      </c>
      <c r="B93" s="88"/>
      <c r="C93" s="88"/>
      <c r="D93" s="88"/>
    </row>
    <row r="94" spans="1:4" ht="12.75" customHeight="1">
      <c r="A94" s="7" t="s">
        <v>4</v>
      </c>
      <c r="B94" s="8" t="s">
        <v>5</v>
      </c>
      <c r="C94" s="9" t="s">
        <v>6</v>
      </c>
      <c r="D94" s="10" t="s">
        <v>7</v>
      </c>
    </row>
    <row r="95" spans="1:4" ht="12.75">
      <c r="A95" s="7"/>
      <c r="B95" s="8" t="s">
        <v>9</v>
      </c>
      <c r="C95" s="9" t="s">
        <v>10</v>
      </c>
      <c r="D95" s="10" t="s">
        <v>10</v>
      </c>
    </row>
    <row r="96" spans="1:4" ht="12.75">
      <c r="A96" s="1" t="s">
        <v>220</v>
      </c>
      <c r="B96">
        <v>1000</v>
      </c>
      <c r="C96" s="84">
        <f>D96*B96/1000</f>
        <v>18.60298507462687</v>
      </c>
      <c r="D96" s="84">
        <f>D11</f>
        <v>18.60298507462687</v>
      </c>
    </row>
    <row r="97" spans="1:4" ht="12.75">
      <c r="A97" s="24" t="s">
        <v>245</v>
      </c>
      <c r="B97" s="85">
        <v>70</v>
      </c>
      <c r="C97" s="26">
        <f>B97*D97/1000</f>
        <v>18.257399999999997</v>
      </c>
      <c r="D97" s="26">
        <f>14.49*F4*F5</f>
        <v>260.82</v>
      </c>
    </row>
    <row r="98" spans="1:4" ht="12.75">
      <c r="A98" s="89" t="s">
        <v>229</v>
      </c>
      <c r="B98" s="85">
        <f>SUM(B96:B97)</f>
        <v>1070</v>
      </c>
      <c r="C98" s="26">
        <f>SUM(C96:C97)</f>
        <v>36.86038507462686</v>
      </c>
      <c r="D98" s="29">
        <f>C98*1000/B98</f>
        <v>34.448958013669966</v>
      </c>
    </row>
    <row r="101" spans="1:4" ht="12.75" customHeight="1">
      <c r="A101" s="88" t="s">
        <v>145</v>
      </c>
      <c r="B101" s="88"/>
      <c r="C101" s="88"/>
      <c r="D101" s="88"/>
    </row>
    <row r="102" spans="1:4" ht="12.75" customHeight="1">
      <c r="A102" s="7" t="s">
        <v>4</v>
      </c>
      <c r="B102" s="8" t="s">
        <v>5</v>
      </c>
      <c r="C102" s="9" t="s">
        <v>6</v>
      </c>
      <c r="D102" s="10" t="s">
        <v>7</v>
      </c>
    </row>
    <row r="103" spans="1:4" ht="12.75">
      <c r="A103" s="7"/>
      <c r="B103" s="8" t="s">
        <v>9</v>
      </c>
      <c r="C103" s="9" t="s">
        <v>10</v>
      </c>
      <c r="D103" s="10" t="s">
        <v>10</v>
      </c>
    </row>
    <row r="104" spans="1:4" ht="12.75">
      <c r="A104" s="1" t="s">
        <v>220</v>
      </c>
      <c r="B104">
        <v>1000</v>
      </c>
      <c r="C104" s="84">
        <f>D104*B104/1000</f>
        <v>18.60298507462687</v>
      </c>
      <c r="D104" s="84">
        <f>D11</f>
        <v>18.60298507462687</v>
      </c>
    </row>
    <row r="105" spans="1:4" ht="12.75">
      <c r="A105" s="24" t="s">
        <v>246</v>
      </c>
      <c r="B105" s="85">
        <v>70</v>
      </c>
      <c r="C105" s="26">
        <f>B105*D105/1000</f>
        <v>22.402800000000003</v>
      </c>
      <c r="D105" s="26">
        <f>17.78*F4*F5</f>
        <v>320.04</v>
      </c>
    </row>
    <row r="106" spans="1:4" ht="12.75">
      <c r="A106" s="89" t="s">
        <v>229</v>
      </c>
      <c r="B106" s="85">
        <f>SUM(B104:B105)</f>
        <v>1070</v>
      </c>
      <c r="C106" s="26">
        <f>SUM(C104:C105)</f>
        <v>41.00578507462687</v>
      </c>
      <c r="D106" s="29">
        <f>C106*1000/B106</f>
        <v>38.32316362114661</v>
      </c>
    </row>
    <row r="109" spans="1:4" ht="12.75" customHeight="1">
      <c r="A109" s="88" t="s">
        <v>247</v>
      </c>
      <c r="B109" s="88"/>
      <c r="C109" s="88"/>
      <c r="D109" s="88"/>
    </row>
    <row r="110" spans="1:4" ht="12.75" customHeight="1">
      <c r="A110" s="7" t="s">
        <v>4</v>
      </c>
      <c r="B110" s="8" t="s">
        <v>5</v>
      </c>
      <c r="C110" s="9" t="s">
        <v>6</v>
      </c>
      <c r="D110" s="10" t="s">
        <v>7</v>
      </c>
    </row>
    <row r="111" spans="1:4" ht="12.75">
      <c r="A111" s="7"/>
      <c r="B111" s="8" t="s">
        <v>9</v>
      </c>
      <c r="C111" s="9" t="s">
        <v>10</v>
      </c>
      <c r="D111" s="10" t="s">
        <v>10</v>
      </c>
    </row>
    <row r="112" spans="1:4" ht="12.75">
      <c r="A112" s="1" t="s">
        <v>220</v>
      </c>
      <c r="B112">
        <v>1000</v>
      </c>
      <c r="C112" s="84">
        <f>D112*B112/1000</f>
        <v>18.60298507462687</v>
      </c>
      <c r="D112" s="84">
        <f>D11</f>
        <v>18.60298507462687</v>
      </c>
    </row>
    <row r="113" spans="1:4" ht="12.75">
      <c r="A113" s="24" t="s">
        <v>248</v>
      </c>
      <c r="B113" s="85">
        <v>70</v>
      </c>
      <c r="C113" s="26">
        <f>B113*D113/1000</f>
        <v>26.031599999999997</v>
      </c>
      <c r="D113" s="26">
        <f>20.66*F4*F5</f>
        <v>371.88</v>
      </c>
    </row>
    <row r="114" spans="1:4" ht="12.75">
      <c r="A114" s="89" t="s">
        <v>229</v>
      </c>
      <c r="B114" s="85">
        <f>SUM(B112:B113)</f>
        <v>1070</v>
      </c>
      <c r="C114" s="26">
        <f>SUM(C112:C113)</f>
        <v>44.63458507462687</v>
      </c>
      <c r="D114" s="29">
        <f>C114*1000/B114</f>
        <v>41.71456549030549</v>
      </c>
    </row>
    <row r="117" spans="1:4" ht="12.75" customHeight="1">
      <c r="A117" s="88" t="s">
        <v>249</v>
      </c>
      <c r="B117" s="88"/>
      <c r="C117" s="88"/>
      <c r="D117" s="88"/>
    </row>
    <row r="118" spans="1:4" ht="12.75" customHeight="1">
      <c r="A118" s="7" t="s">
        <v>4</v>
      </c>
      <c r="B118" s="8" t="s">
        <v>5</v>
      </c>
      <c r="C118" s="9" t="s">
        <v>6</v>
      </c>
      <c r="D118" s="10" t="s">
        <v>7</v>
      </c>
    </row>
    <row r="119" spans="1:4" ht="12.75">
      <c r="A119" s="7"/>
      <c r="B119" s="8" t="s">
        <v>9</v>
      </c>
      <c r="C119" s="9" t="s">
        <v>10</v>
      </c>
      <c r="D119" s="10" t="s">
        <v>10</v>
      </c>
    </row>
    <row r="120" spans="1:4" ht="12.75">
      <c r="A120" s="1" t="s">
        <v>220</v>
      </c>
      <c r="B120">
        <v>1000</v>
      </c>
      <c r="C120" s="84">
        <f>D120*B120/1000</f>
        <v>18.60298507462687</v>
      </c>
      <c r="D120" s="84">
        <f>D11</f>
        <v>18.60298507462687</v>
      </c>
    </row>
    <row r="121" spans="1:4" ht="12.75">
      <c r="A121" s="24" t="s">
        <v>250</v>
      </c>
      <c r="B121" s="85">
        <v>70</v>
      </c>
      <c r="C121" s="26">
        <f>B121*D121/1000</f>
        <v>21.873600000000003</v>
      </c>
      <c r="D121" s="26">
        <f>17.36*F4*F5</f>
        <v>312.48</v>
      </c>
    </row>
    <row r="122" spans="1:4" ht="12.75">
      <c r="A122" s="89" t="s">
        <v>229</v>
      </c>
      <c r="B122" s="85">
        <f>SUM(B120:B121)</f>
        <v>1070</v>
      </c>
      <c r="C122" s="26">
        <f>SUM(C120:C121)</f>
        <v>40.47658507462687</v>
      </c>
      <c r="D122" s="29">
        <f>C122*1000/B122</f>
        <v>37.82858418189427</v>
      </c>
    </row>
    <row r="125" spans="1:4" ht="12.75" customHeight="1">
      <c r="A125" s="88" t="s">
        <v>251</v>
      </c>
      <c r="B125" s="88"/>
      <c r="C125" s="88"/>
      <c r="D125" s="88"/>
    </row>
    <row r="126" spans="1:4" ht="12.75" customHeight="1">
      <c r="A126" s="7" t="s">
        <v>4</v>
      </c>
      <c r="B126" s="8" t="s">
        <v>5</v>
      </c>
      <c r="C126" s="9" t="s">
        <v>6</v>
      </c>
      <c r="D126" s="10" t="s">
        <v>7</v>
      </c>
    </row>
    <row r="127" spans="1:4" ht="12.75">
      <c r="A127" s="7"/>
      <c r="B127" s="8" t="s">
        <v>9</v>
      </c>
      <c r="C127" s="9" t="s">
        <v>10</v>
      </c>
      <c r="D127" s="10" t="s">
        <v>10</v>
      </c>
    </row>
    <row r="128" spans="1:4" ht="12.75">
      <c r="A128" s="1" t="s">
        <v>220</v>
      </c>
      <c r="B128">
        <v>1000</v>
      </c>
      <c r="C128" s="84">
        <f>D128*B128/1000</f>
        <v>18.60298507462687</v>
      </c>
      <c r="D128" s="84">
        <f>D11</f>
        <v>18.60298507462687</v>
      </c>
    </row>
    <row r="129" spans="1:4" ht="12.75">
      <c r="A129" s="24" t="s">
        <v>252</v>
      </c>
      <c r="B129" s="85">
        <v>70</v>
      </c>
      <c r="C129" s="26">
        <f>B129*D129/1000</f>
        <v>24.746399999999998</v>
      </c>
      <c r="D129" s="26">
        <f>19.64*F4*F5</f>
        <v>353.52</v>
      </c>
    </row>
    <row r="130" spans="1:4" ht="12.75">
      <c r="A130" s="89" t="s">
        <v>229</v>
      </c>
      <c r="B130" s="85">
        <f>SUM(B128:B129)</f>
        <v>1070</v>
      </c>
      <c r="C130" s="26">
        <f>SUM(C128:C129)</f>
        <v>43.349385074626866</v>
      </c>
      <c r="D130" s="29">
        <f>C130*1000/B130</f>
        <v>40.51344399497838</v>
      </c>
    </row>
    <row r="133" spans="1:4" ht="12.75" customHeight="1">
      <c r="A133" s="88" t="s">
        <v>253</v>
      </c>
      <c r="B133" s="88"/>
      <c r="C133" s="88"/>
      <c r="D133" s="88"/>
    </row>
    <row r="134" spans="1:4" ht="12.75" customHeight="1">
      <c r="A134" s="7" t="s">
        <v>4</v>
      </c>
      <c r="B134" s="8" t="s">
        <v>5</v>
      </c>
      <c r="C134" s="9" t="s">
        <v>6</v>
      </c>
      <c r="D134" s="10" t="s">
        <v>7</v>
      </c>
    </row>
    <row r="135" spans="1:4" ht="12.75">
      <c r="A135" s="7"/>
      <c r="B135" s="8" t="s">
        <v>9</v>
      </c>
      <c r="C135" s="9" t="s">
        <v>10</v>
      </c>
      <c r="D135" s="10" t="s">
        <v>10</v>
      </c>
    </row>
    <row r="136" spans="1:4" ht="12.75">
      <c r="A136" s="1" t="s">
        <v>220</v>
      </c>
      <c r="B136">
        <v>1000</v>
      </c>
      <c r="C136" s="84">
        <f>D136*B136/1000</f>
        <v>18.60298507462687</v>
      </c>
      <c r="D136" s="84">
        <f>D11</f>
        <v>18.60298507462687</v>
      </c>
    </row>
    <row r="137" spans="1:4" ht="12.75">
      <c r="A137" s="24" t="s">
        <v>254</v>
      </c>
      <c r="B137" s="85">
        <v>70</v>
      </c>
      <c r="C137" s="26">
        <f>B137*D137/1000</f>
        <v>19.7568</v>
      </c>
      <c r="D137" s="26">
        <f>15.68*F4*F5</f>
        <v>282.24</v>
      </c>
    </row>
    <row r="138" spans="1:4" ht="12.75">
      <c r="A138" s="89" t="s">
        <v>229</v>
      </c>
      <c r="B138" s="85">
        <f>SUM(B136:B137)</f>
        <v>1070</v>
      </c>
      <c r="C138" s="26">
        <f>SUM(C136:C137)</f>
        <v>38.35978507462687</v>
      </c>
      <c r="D138" s="29">
        <f>C138*1000/B138</f>
        <v>35.85026642488492</v>
      </c>
    </row>
    <row r="141" spans="1:4" ht="12.75" customHeight="1">
      <c r="A141" s="88" t="s">
        <v>255</v>
      </c>
      <c r="B141" s="88"/>
      <c r="C141" s="88"/>
      <c r="D141" s="88"/>
    </row>
    <row r="142" spans="1:4" ht="12.75" customHeight="1">
      <c r="A142" s="7" t="s">
        <v>4</v>
      </c>
      <c r="B142" s="8" t="s">
        <v>5</v>
      </c>
      <c r="C142" s="9" t="s">
        <v>6</v>
      </c>
      <c r="D142" s="10" t="s">
        <v>7</v>
      </c>
    </row>
    <row r="143" spans="1:4" ht="12.75">
      <c r="A143" s="7"/>
      <c r="B143" s="8" t="s">
        <v>9</v>
      </c>
      <c r="C143" s="9" t="s">
        <v>10</v>
      </c>
      <c r="D143" s="10" t="s">
        <v>10</v>
      </c>
    </row>
    <row r="144" spans="1:4" ht="12.75">
      <c r="A144" s="1" t="s">
        <v>220</v>
      </c>
      <c r="B144">
        <v>1000</v>
      </c>
      <c r="C144" s="84">
        <f>D144*B144/1000</f>
        <v>18.60298507462687</v>
      </c>
      <c r="D144" s="84">
        <f>D11</f>
        <v>18.60298507462687</v>
      </c>
    </row>
    <row r="145" spans="1:4" ht="12.75">
      <c r="A145" s="24" t="s">
        <v>256</v>
      </c>
      <c r="B145" s="85">
        <v>70</v>
      </c>
      <c r="C145" s="26">
        <f>B145*D145/1000</f>
        <v>19.4544</v>
      </c>
      <c r="D145" s="26">
        <f>15.44*F4*F5</f>
        <v>277.92</v>
      </c>
    </row>
    <row r="146" spans="1:4" ht="12.75">
      <c r="A146" s="89" t="s">
        <v>229</v>
      </c>
      <c r="B146" s="85">
        <f>SUM(B144:B145)</f>
        <v>1070</v>
      </c>
      <c r="C146" s="26">
        <f>SUM(C144:C145)</f>
        <v>38.057385074626865</v>
      </c>
      <c r="D146" s="29">
        <f>C146*1000/B146</f>
        <v>35.56764960245501</v>
      </c>
    </row>
    <row r="149" spans="1:4" ht="12.75" customHeight="1">
      <c r="A149" s="88" t="s">
        <v>257</v>
      </c>
      <c r="B149" s="88"/>
      <c r="C149" s="88"/>
      <c r="D149" s="88"/>
    </row>
    <row r="150" spans="1:4" ht="12.75" customHeight="1">
      <c r="A150" s="7" t="s">
        <v>4</v>
      </c>
      <c r="B150" s="8" t="s">
        <v>5</v>
      </c>
      <c r="C150" s="9" t="s">
        <v>6</v>
      </c>
      <c r="D150" s="10" t="s">
        <v>7</v>
      </c>
    </row>
    <row r="151" spans="1:4" ht="12.75">
      <c r="A151" s="7"/>
      <c r="B151" s="8" t="s">
        <v>9</v>
      </c>
      <c r="C151" s="9" t="s">
        <v>10</v>
      </c>
      <c r="D151" s="10" t="s">
        <v>10</v>
      </c>
    </row>
    <row r="152" spans="1:4" ht="12.75">
      <c r="A152" s="1" t="s">
        <v>220</v>
      </c>
      <c r="B152">
        <v>1000</v>
      </c>
      <c r="C152" s="84">
        <f>D152*B152/1000</f>
        <v>18.60298507462687</v>
      </c>
      <c r="D152" s="84">
        <f>D11</f>
        <v>18.60298507462687</v>
      </c>
    </row>
    <row r="153" spans="1:4" ht="12.75">
      <c r="A153" s="24" t="s">
        <v>258</v>
      </c>
      <c r="B153" s="85">
        <v>70</v>
      </c>
      <c r="C153" s="26">
        <f>B153*D153/1000</f>
        <v>22.450082388059705</v>
      </c>
      <c r="D153" s="26">
        <f>17.24*D11*F5</f>
        <v>320.7154626865672</v>
      </c>
    </row>
    <row r="154" spans="1:4" ht="12.75">
      <c r="A154" s="89" t="s">
        <v>229</v>
      </c>
      <c r="B154" s="85">
        <f>SUM(B152:B153)</f>
        <v>1070</v>
      </c>
      <c r="C154" s="26">
        <f>SUM(C152:C153)</f>
        <v>41.05306746268657</v>
      </c>
      <c r="D154" s="29">
        <f>C154*1000/B154</f>
        <v>38.367352768865956</v>
      </c>
    </row>
    <row r="157" spans="1:4" ht="12.75" customHeight="1">
      <c r="A157" s="88" t="s">
        <v>259</v>
      </c>
      <c r="B157" s="88"/>
      <c r="C157" s="88"/>
      <c r="D157" s="88"/>
    </row>
    <row r="158" spans="1:4" ht="12.75" customHeight="1">
      <c r="A158" s="7" t="s">
        <v>4</v>
      </c>
      <c r="B158" s="8" t="s">
        <v>5</v>
      </c>
      <c r="C158" s="9" t="s">
        <v>6</v>
      </c>
      <c r="D158" s="10" t="s">
        <v>7</v>
      </c>
    </row>
    <row r="159" spans="1:4" ht="12.75">
      <c r="A159" s="7"/>
      <c r="B159" s="8" t="s">
        <v>9</v>
      </c>
      <c r="C159" s="9" t="s">
        <v>10</v>
      </c>
      <c r="D159" s="10" t="s">
        <v>10</v>
      </c>
    </row>
    <row r="160" spans="1:4" ht="12.75">
      <c r="A160" s="1" t="s">
        <v>220</v>
      </c>
      <c r="B160">
        <v>1000</v>
      </c>
      <c r="C160" s="84">
        <f>D160*B160/1000</f>
        <v>18.60298507462687</v>
      </c>
      <c r="D160" s="84">
        <f>D11</f>
        <v>18.60298507462687</v>
      </c>
    </row>
    <row r="161" spans="1:4" ht="12.75">
      <c r="A161" s="24" t="s">
        <v>260</v>
      </c>
      <c r="B161" s="85">
        <v>70</v>
      </c>
      <c r="C161" s="26">
        <f>B161*D161/1000</f>
        <v>23.4612</v>
      </c>
      <c r="D161" s="26">
        <f>18.62*F4*F5</f>
        <v>335.16</v>
      </c>
    </row>
    <row r="162" spans="1:4" ht="12.75">
      <c r="A162" s="89" t="s">
        <v>229</v>
      </c>
      <c r="B162" s="85">
        <f>SUM(B160:B161)</f>
        <v>1070</v>
      </c>
      <c r="C162" s="26">
        <f>SUM(C160:C161)</f>
        <v>42.06418507462687</v>
      </c>
      <c r="D162" s="29">
        <f>C162*1000/B162</f>
        <v>39.31232249965128</v>
      </c>
    </row>
    <row r="165" spans="1:4" ht="12.75" customHeight="1">
      <c r="A165" s="88" t="s">
        <v>261</v>
      </c>
      <c r="B165" s="88"/>
      <c r="C165" s="88"/>
      <c r="D165" s="88"/>
    </row>
    <row r="166" spans="1:4" ht="12.75" customHeight="1">
      <c r="A166" s="7" t="s">
        <v>4</v>
      </c>
      <c r="B166" s="8" t="s">
        <v>5</v>
      </c>
      <c r="C166" s="9" t="s">
        <v>6</v>
      </c>
      <c r="D166" s="10" t="s">
        <v>7</v>
      </c>
    </row>
    <row r="167" spans="1:4" ht="12.75">
      <c r="A167" s="7"/>
      <c r="B167" s="8" t="s">
        <v>9</v>
      </c>
      <c r="C167" s="9" t="s">
        <v>10</v>
      </c>
      <c r="D167" s="10" t="s">
        <v>10</v>
      </c>
    </row>
    <row r="168" spans="1:4" ht="12.75">
      <c r="A168" s="1" t="s">
        <v>220</v>
      </c>
      <c r="B168">
        <v>1000</v>
      </c>
      <c r="C168" s="84">
        <f>D168*B168/1000</f>
        <v>18.60298507462687</v>
      </c>
      <c r="D168" s="84">
        <f>D11</f>
        <v>18.60298507462687</v>
      </c>
    </row>
    <row r="169" spans="1:4" ht="12.75">
      <c r="A169" s="24" t="s">
        <v>262</v>
      </c>
      <c r="B169" s="85">
        <v>70</v>
      </c>
      <c r="C169" s="26">
        <f>B169*D169/1000</f>
        <v>25.0488</v>
      </c>
      <c r="D169" s="26">
        <f>19.88*F4*F5</f>
        <v>357.84</v>
      </c>
    </row>
    <row r="170" spans="1:4" ht="12.75">
      <c r="A170" s="89" t="s">
        <v>229</v>
      </c>
      <c r="B170" s="85">
        <f>SUM(B168:B169)</f>
        <v>1070</v>
      </c>
      <c r="C170" s="26">
        <f>SUM(C168:C169)</f>
        <v>43.65178507462687</v>
      </c>
      <c r="D170" s="29">
        <f>C170*1000/B170</f>
        <v>40.796060817408296</v>
      </c>
    </row>
    <row r="173" spans="1:4" ht="12.75" customHeight="1">
      <c r="A173" s="88" t="s">
        <v>263</v>
      </c>
      <c r="B173" s="88"/>
      <c r="C173" s="88"/>
      <c r="D173" s="88"/>
    </row>
    <row r="174" spans="1:4" ht="12.75" customHeight="1">
      <c r="A174" s="7" t="s">
        <v>4</v>
      </c>
      <c r="B174" s="8" t="s">
        <v>5</v>
      </c>
      <c r="C174" s="9" t="s">
        <v>6</v>
      </c>
      <c r="D174" s="10" t="s">
        <v>7</v>
      </c>
    </row>
    <row r="175" spans="1:4" ht="12.75">
      <c r="A175" s="7"/>
      <c r="B175" s="8" t="s">
        <v>9</v>
      </c>
      <c r="C175" s="9" t="s">
        <v>10</v>
      </c>
      <c r="D175" s="10" t="s">
        <v>10</v>
      </c>
    </row>
    <row r="176" spans="1:4" ht="12.75">
      <c r="A176" s="1" t="s">
        <v>220</v>
      </c>
      <c r="B176">
        <v>1000</v>
      </c>
      <c r="C176" s="84">
        <f>D176*B176/1000</f>
        <v>18.60298507462687</v>
      </c>
      <c r="D176" s="84">
        <f>D11</f>
        <v>18.60298507462687</v>
      </c>
    </row>
    <row r="177" spans="1:4" ht="12.75">
      <c r="A177" s="24" t="s">
        <v>264</v>
      </c>
      <c r="B177" s="85">
        <v>70</v>
      </c>
      <c r="C177" s="26">
        <f>B177*D177/1000</f>
        <v>18.547200000000004</v>
      </c>
      <c r="D177" s="26">
        <f>14.72*F4*F5</f>
        <v>264.96000000000004</v>
      </c>
    </row>
    <row r="178" spans="1:4" ht="12.75">
      <c r="A178" s="89" t="s">
        <v>229</v>
      </c>
      <c r="B178" s="85">
        <f>SUM(B176:B177)</f>
        <v>1070</v>
      </c>
      <c r="C178" s="26">
        <f>SUM(C176:C177)</f>
        <v>37.150185074626876</v>
      </c>
      <c r="D178" s="29">
        <f>C178*1000/B178</f>
        <v>34.7197991351653</v>
      </c>
    </row>
    <row r="181" spans="1:4" ht="12.75" customHeight="1">
      <c r="A181" s="88" t="s">
        <v>265</v>
      </c>
      <c r="B181" s="88"/>
      <c r="C181" s="88"/>
      <c r="D181" s="88"/>
    </row>
    <row r="182" spans="1:4" ht="12.75" customHeight="1">
      <c r="A182" s="7" t="s">
        <v>4</v>
      </c>
      <c r="B182" s="8" t="s">
        <v>5</v>
      </c>
      <c r="C182" s="9" t="s">
        <v>6</v>
      </c>
      <c r="D182" s="10" t="s">
        <v>7</v>
      </c>
    </row>
    <row r="183" spans="1:4" ht="12.75">
      <c r="A183" s="7"/>
      <c r="B183" s="8" t="s">
        <v>9</v>
      </c>
      <c r="C183" s="9" t="s">
        <v>10</v>
      </c>
      <c r="D183" s="10" t="s">
        <v>10</v>
      </c>
    </row>
    <row r="184" spans="1:4" ht="12.75">
      <c r="A184" s="1" t="s">
        <v>220</v>
      </c>
      <c r="B184">
        <v>1000</v>
      </c>
      <c r="C184" s="84">
        <f>D184*B184/1000</f>
        <v>18.60298507462687</v>
      </c>
      <c r="D184" s="84">
        <f>D11</f>
        <v>18.60298507462687</v>
      </c>
    </row>
    <row r="185" spans="1:4" ht="12.75">
      <c r="A185" s="24" t="s">
        <v>266</v>
      </c>
      <c r="B185" s="85">
        <v>70</v>
      </c>
      <c r="C185" s="26">
        <f>B185*D185/1000</f>
        <v>19.0764</v>
      </c>
      <c r="D185" s="26">
        <f>15.14*F4*F5</f>
        <v>272.52</v>
      </c>
    </row>
    <row r="186" spans="1:4" ht="12.75">
      <c r="A186" s="89" t="s">
        <v>229</v>
      </c>
      <c r="B186" s="85">
        <f>SUM(B184:B185)</f>
        <v>1070</v>
      </c>
      <c r="C186" s="26">
        <f>SUM(C184:C185)</f>
        <v>37.679385074626865</v>
      </c>
      <c r="D186" s="29">
        <f>C186*1000/B186</f>
        <v>35.21437857441763</v>
      </c>
    </row>
    <row r="189" spans="1:4" ht="12.75" customHeight="1">
      <c r="A189" s="88" t="s">
        <v>267</v>
      </c>
      <c r="B189" s="88"/>
      <c r="C189" s="88"/>
      <c r="D189" s="88"/>
    </row>
    <row r="190" spans="1:4" ht="12.75" customHeight="1">
      <c r="A190" s="7" t="s">
        <v>4</v>
      </c>
      <c r="B190" s="8" t="s">
        <v>5</v>
      </c>
      <c r="C190" s="9" t="s">
        <v>6</v>
      </c>
      <c r="D190" s="10" t="s">
        <v>7</v>
      </c>
    </row>
    <row r="191" spans="1:4" ht="12.75">
      <c r="A191" s="7"/>
      <c r="B191" s="8" t="s">
        <v>9</v>
      </c>
      <c r="C191" s="9" t="s">
        <v>10</v>
      </c>
      <c r="D191" s="10" t="s">
        <v>10</v>
      </c>
    </row>
    <row r="192" spans="1:4" ht="12.75">
      <c r="A192" s="1" t="s">
        <v>220</v>
      </c>
      <c r="B192">
        <v>1000</v>
      </c>
      <c r="C192" s="84">
        <f>D192*B192/1000</f>
        <v>18.60298507462687</v>
      </c>
      <c r="D192" s="84">
        <f>D11</f>
        <v>18.60298507462687</v>
      </c>
    </row>
    <row r="193" spans="1:4" ht="12.75">
      <c r="A193" s="24" t="s">
        <v>268</v>
      </c>
      <c r="B193" s="85">
        <v>70</v>
      </c>
      <c r="C193" s="26">
        <f>B193*D193/1000</f>
        <v>22.554</v>
      </c>
      <c r="D193" s="26">
        <f>17.9*F4*F5</f>
        <v>322.2</v>
      </c>
    </row>
    <row r="194" spans="1:4" ht="12.75">
      <c r="A194" s="89" t="s">
        <v>229</v>
      </c>
      <c r="B194" s="85">
        <f>SUM(B192:B193)</f>
        <v>1070</v>
      </c>
      <c r="C194" s="26">
        <f>SUM(C192:C193)</f>
        <v>41.15698507462687</v>
      </c>
      <c r="D194" s="29">
        <f>C194*1000/B194</f>
        <v>38.464472032361556</v>
      </c>
    </row>
    <row r="197" spans="1:4" ht="12.75" customHeight="1">
      <c r="A197" s="88" t="s">
        <v>157</v>
      </c>
      <c r="B197" s="88"/>
      <c r="C197" s="88"/>
      <c r="D197" s="88"/>
    </row>
    <row r="198" spans="1:4" ht="12.75" customHeight="1">
      <c r="A198" s="7" t="s">
        <v>4</v>
      </c>
      <c r="B198" s="8" t="s">
        <v>5</v>
      </c>
      <c r="C198" s="9" t="s">
        <v>6</v>
      </c>
      <c r="D198" s="10" t="s">
        <v>7</v>
      </c>
    </row>
    <row r="199" spans="1:4" ht="12.75">
      <c r="A199" s="7"/>
      <c r="B199" s="8" t="s">
        <v>9</v>
      </c>
      <c r="C199" s="9" t="s">
        <v>10</v>
      </c>
      <c r="D199" s="10" t="s">
        <v>10</v>
      </c>
    </row>
    <row r="200" spans="1:4" ht="12.75">
      <c r="A200" s="1" t="s">
        <v>220</v>
      </c>
      <c r="B200">
        <v>1000</v>
      </c>
      <c r="C200" s="84">
        <f>D200*B200/1000</f>
        <v>18.60298507462687</v>
      </c>
      <c r="D200" s="84">
        <f>D11</f>
        <v>18.60298507462687</v>
      </c>
    </row>
    <row r="201" spans="1:4" ht="12.75">
      <c r="A201" s="24" t="s">
        <v>269</v>
      </c>
      <c r="B201" s="85">
        <v>70</v>
      </c>
      <c r="C201" s="26">
        <f>B201*D201/1000</f>
        <v>18.774</v>
      </c>
      <c r="D201" s="26">
        <f>14.9*F4*F5</f>
        <v>268.2</v>
      </c>
    </row>
    <row r="202" spans="1:4" ht="12.75">
      <c r="A202" s="89" t="s">
        <v>229</v>
      </c>
      <c r="B202" s="85">
        <f>SUM(B200:B201)</f>
        <v>1070</v>
      </c>
      <c r="C202" s="26">
        <f>SUM(C200:C201)</f>
        <v>37.37698507462687</v>
      </c>
      <c r="D202" s="29">
        <f>C202*1000/B202</f>
        <v>34.93176175198773</v>
      </c>
    </row>
    <row r="205" spans="1:4" ht="12.75" customHeight="1">
      <c r="A205" s="88" t="s">
        <v>157</v>
      </c>
      <c r="B205" s="88"/>
      <c r="C205" s="88"/>
      <c r="D205" s="88"/>
    </row>
    <row r="206" spans="1:4" ht="12.75" customHeight="1">
      <c r="A206" s="7" t="s">
        <v>4</v>
      </c>
      <c r="B206" s="8" t="s">
        <v>5</v>
      </c>
      <c r="C206" s="9" t="s">
        <v>6</v>
      </c>
      <c r="D206" s="10" t="s">
        <v>7</v>
      </c>
    </row>
    <row r="207" spans="1:4" ht="12.75">
      <c r="A207" s="7"/>
      <c r="B207" s="8" t="s">
        <v>9</v>
      </c>
      <c r="C207" s="9" t="s">
        <v>10</v>
      </c>
      <c r="D207" s="10" t="s">
        <v>10</v>
      </c>
    </row>
    <row r="208" spans="1:4" ht="12.75">
      <c r="A208" s="1" t="s">
        <v>220</v>
      </c>
      <c r="B208">
        <v>1000</v>
      </c>
      <c r="C208" s="84">
        <f>D208*B208/1000</f>
        <v>18.60298507462687</v>
      </c>
      <c r="D208" s="84">
        <f>D11</f>
        <v>18.60298507462687</v>
      </c>
    </row>
    <row r="209" spans="1:4" ht="12.75">
      <c r="A209" s="24" t="s">
        <v>269</v>
      </c>
      <c r="B209" s="85">
        <v>70</v>
      </c>
      <c r="C209" s="26">
        <f>B209*D209/1000</f>
        <v>18.774</v>
      </c>
      <c r="D209" s="26">
        <f>14.9*F4*F5</f>
        <v>268.2</v>
      </c>
    </row>
    <row r="210" spans="1:4" ht="12.75">
      <c r="A210" s="89" t="s">
        <v>229</v>
      </c>
      <c r="B210" s="85">
        <f>SUM(B208:B209)</f>
        <v>1070</v>
      </c>
      <c r="C210" s="26">
        <f>SUM(C208:C209)</f>
        <v>37.37698507462687</v>
      </c>
      <c r="D210" s="29">
        <f>C210*1000/B210</f>
        <v>34.93176175198773</v>
      </c>
    </row>
    <row r="213" spans="1:4" ht="12.75" customHeight="1">
      <c r="A213" s="88" t="s">
        <v>270</v>
      </c>
      <c r="B213" s="88"/>
      <c r="C213" s="88"/>
      <c r="D213" s="88"/>
    </row>
    <row r="214" spans="1:4" ht="12.75" customHeight="1">
      <c r="A214" s="7" t="s">
        <v>4</v>
      </c>
      <c r="B214" s="8" t="s">
        <v>5</v>
      </c>
      <c r="C214" s="9" t="s">
        <v>6</v>
      </c>
      <c r="D214" s="10" t="s">
        <v>7</v>
      </c>
    </row>
    <row r="215" spans="1:4" ht="12.75">
      <c r="A215" s="7"/>
      <c r="B215" s="8" t="s">
        <v>9</v>
      </c>
      <c r="C215" s="9" t="s">
        <v>10</v>
      </c>
      <c r="D215" s="10" t="s">
        <v>10</v>
      </c>
    </row>
    <row r="216" spans="1:4" ht="12.75">
      <c r="A216" s="1" t="s">
        <v>220</v>
      </c>
      <c r="B216">
        <v>1000</v>
      </c>
      <c r="C216" s="84">
        <f>D216*B216/1000</f>
        <v>18.60298507462687</v>
      </c>
      <c r="D216" s="84">
        <f>D11</f>
        <v>18.60298507462687</v>
      </c>
    </row>
    <row r="217" spans="1:4" ht="12.75">
      <c r="A217" s="24" t="s">
        <v>271</v>
      </c>
      <c r="B217" s="85">
        <v>70</v>
      </c>
      <c r="C217" s="26">
        <f>B217*D217/1000</f>
        <v>20.210399999999996</v>
      </c>
      <c r="D217" s="26">
        <f>16.04*F4*F5</f>
        <v>288.71999999999997</v>
      </c>
    </row>
    <row r="218" spans="1:4" ht="12.75">
      <c r="A218" s="89" t="s">
        <v>229</v>
      </c>
      <c r="B218" s="85">
        <f>SUM(B216:B217)</f>
        <v>1070</v>
      </c>
      <c r="C218" s="26">
        <f>SUM(C216:C217)</f>
        <v>38.813385074626865</v>
      </c>
      <c r="D218" s="29">
        <f>C218*1000/B218</f>
        <v>36.27419165852978</v>
      </c>
    </row>
    <row r="221" spans="1:4" ht="12.75" customHeight="1">
      <c r="A221" s="88" t="s">
        <v>272</v>
      </c>
      <c r="B221" s="88"/>
      <c r="C221" s="88"/>
      <c r="D221" s="88"/>
    </row>
    <row r="222" spans="1:4" ht="12.75" customHeight="1">
      <c r="A222" s="7" t="s">
        <v>4</v>
      </c>
      <c r="B222" s="8" t="s">
        <v>5</v>
      </c>
      <c r="C222" s="9" t="s">
        <v>6</v>
      </c>
      <c r="D222" s="10" t="s">
        <v>7</v>
      </c>
    </row>
    <row r="223" spans="1:4" ht="12.75">
      <c r="A223" s="7"/>
      <c r="B223" s="8" t="s">
        <v>9</v>
      </c>
      <c r="C223" s="9" t="s">
        <v>10</v>
      </c>
      <c r="D223" s="10" t="s">
        <v>10</v>
      </c>
    </row>
    <row r="224" spans="1:4" ht="12.75">
      <c r="A224" s="1" t="s">
        <v>220</v>
      </c>
      <c r="B224">
        <v>1000</v>
      </c>
      <c r="C224" s="84">
        <f>D224*B224/1000</f>
        <v>18.60298507462687</v>
      </c>
      <c r="D224" s="84">
        <f>D11</f>
        <v>18.60298507462687</v>
      </c>
    </row>
    <row r="225" spans="1:4" ht="12.75">
      <c r="A225" s="24" t="s">
        <v>273</v>
      </c>
      <c r="B225" s="85">
        <v>70</v>
      </c>
      <c r="C225" s="26">
        <f>B225*D225/1000</f>
        <v>20.5884</v>
      </c>
      <c r="D225" s="26">
        <f>16.34*F4*F5</f>
        <v>294.12</v>
      </c>
    </row>
    <row r="226" spans="1:4" ht="12.75">
      <c r="A226" s="89" t="s">
        <v>229</v>
      </c>
      <c r="B226" s="85">
        <f>SUM(B224:B225)</f>
        <v>1070</v>
      </c>
      <c r="C226" s="26">
        <f>SUM(C224:C225)</f>
        <v>39.191385074626865</v>
      </c>
      <c r="D226" s="29">
        <f>C226*1000/B226</f>
        <v>36.62746268656716</v>
      </c>
    </row>
  </sheetData>
  <sheetProtection selectLockedCells="1" selectUnlockedCells="1"/>
  <mergeCells count="56">
    <mergeCell ref="A2:D2"/>
    <mergeCell ref="A4:D4"/>
    <mergeCell ref="A5:A6"/>
    <mergeCell ref="A14:D14"/>
    <mergeCell ref="A20:D20"/>
    <mergeCell ref="A21:A22"/>
    <mergeCell ref="A28:D28"/>
    <mergeCell ref="A29:A30"/>
    <mergeCell ref="A37:D37"/>
    <mergeCell ref="A38:A39"/>
    <mergeCell ref="A45:D45"/>
    <mergeCell ref="A46:A47"/>
    <mergeCell ref="A53:D53"/>
    <mergeCell ref="A54:A55"/>
    <mergeCell ref="A61:D61"/>
    <mergeCell ref="A62:A63"/>
    <mergeCell ref="A69:D69"/>
    <mergeCell ref="A70:A71"/>
    <mergeCell ref="A77:D77"/>
    <mergeCell ref="A78:A79"/>
    <mergeCell ref="A85:D85"/>
    <mergeCell ref="A86:A87"/>
    <mergeCell ref="A93:D93"/>
    <mergeCell ref="A94:A95"/>
    <mergeCell ref="A101:D101"/>
    <mergeCell ref="A102:A103"/>
    <mergeCell ref="A109:D109"/>
    <mergeCell ref="A110:A111"/>
    <mergeCell ref="A117:D117"/>
    <mergeCell ref="A118:A119"/>
    <mergeCell ref="A125:D125"/>
    <mergeCell ref="A126:A127"/>
    <mergeCell ref="A133:D133"/>
    <mergeCell ref="A134:A135"/>
    <mergeCell ref="A141:D141"/>
    <mergeCell ref="A142:A143"/>
    <mergeCell ref="A149:D149"/>
    <mergeCell ref="A150:A151"/>
    <mergeCell ref="A157:D157"/>
    <mergeCell ref="A158:A159"/>
    <mergeCell ref="A165:D165"/>
    <mergeCell ref="A166:A167"/>
    <mergeCell ref="A173:D173"/>
    <mergeCell ref="A174:A175"/>
    <mergeCell ref="A181:D181"/>
    <mergeCell ref="A182:A183"/>
    <mergeCell ref="A189:D189"/>
    <mergeCell ref="A190:A191"/>
    <mergeCell ref="A197:D197"/>
    <mergeCell ref="A198:A199"/>
    <mergeCell ref="A205:D205"/>
    <mergeCell ref="A206:A207"/>
    <mergeCell ref="A213:D213"/>
    <mergeCell ref="A214:A215"/>
    <mergeCell ref="A221:D221"/>
    <mergeCell ref="A222:A2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2014-06-13T07:57:47Z</dcterms:created>
  <dcterms:modified xsi:type="dcterms:W3CDTF">2014-10-01T13:22:03Z</dcterms:modified>
  <cp:category/>
  <cp:version/>
  <cp:contentType/>
  <cp:contentStatus/>
  <cp:revision>10</cp:revision>
</cp:coreProperties>
</file>